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!_IT\!Для выставления на сайт\МЕНЮ\"/>
    </mc:Choice>
  </mc:AlternateContent>
  <bookViews>
    <workbookView xWindow="0" yWindow="0" windowWidth="28800" windowHeight="114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355" i="1" l="1"/>
  <c r="H355" i="1"/>
  <c r="I355" i="1"/>
  <c r="J355" i="1"/>
  <c r="L355" i="1"/>
  <c r="F355" i="1"/>
  <c r="G349" i="1" l="1"/>
  <c r="G353" i="1"/>
  <c r="H353" i="1"/>
  <c r="I353" i="1"/>
  <c r="J353" i="1"/>
  <c r="F353" i="1"/>
  <c r="H349" i="1"/>
  <c r="I349" i="1"/>
  <c r="J349" i="1"/>
  <c r="F349" i="1"/>
  <c r="G335" i="1"/>
  <c r="H335" i="1"/>
  <c r="I335" i="1"/>
  <c r="J335" i="1"/>
  <c r="F335" i="1"/>
  <c r="G331" i="1"/>
  <c r="H331" i="1"/>
  <c r="I331" i="1"/>
  <c r="J331" i="1"/>
  <c r="F331" i="1"/>
  <c r="G317" i="1"/>
  <c r="H317" i="1"/>
  <c r="I317" i="1"/>
  <c r="J317" i="1"/>
  <c r="F317" i="1"/>
  <c r="G313" i="1"/>
  <c r="H313" i="1"/>
  <c r="I313" i="1"/>
  <c r="J313" i="1"/>
  <c r="F313" i="1"/>
  <c r="J288" i="1"/>
  <c r="G299" i="1"/>
  <c r="H299" i="1"/>
  <c r="I299" i="1"/>
  <c r="J299" i="1"/>
  <c r="F299" i="1"/>
  <c r="G296" i="1"/>
  <c r="H296" i="1"/>
  <c r="I296" i="1"/>
  <c r="J296" i="1"/>
  <c r="F296" i="1"/>
  <c r="G282" i="1"/>
  <c r="H282" i="1"/>
  <c r="I282" i="1"/>
  <c r="J282" i="1"/>
  <c r="F282" i="1"/>
  <c r="G279" i="1"/>
  <c r="H279" i="1"/>
  <c r="I279" i="1"/>
  <c r="J279" i="1"/>
  <c r="F279" i="1"/>
  <c r="J269" i="1"/>
  <c r="I269" i="1"/>
  <c r="H269" i="1"/>
  <c r="G269" i="1"/>
  <c r="B267" i="1"/>
  <c r="A267" i="1"/>
  <c r="B264" i="1"/>
  <c r="B257" i="1"/>
  <c r="A257" i="1"/>
  <c r="J255" i="1"/>
  <c r="I255" i="1"/>
  <c r="H255" i="1"/>
  <c r="G255" i="1"/>
  <c r="G266" i="1"/>
  <c r="H266" i="1"/>
  <c r="I266" i="1"/>
  <c r="J266" i="1"/>
  <c r="F266" i="1"/>
  <c r="G263" i="1"/>
  <c r="H263" i="1"/>
  <c r="I263" i="1"/>
  <c r="J263" i="1"/>
  <c r="F263" i="1"/>
  <c r="J251" i="1"/>
  <c r="I251" i="1"/>
  <c r="H251" i="1"/>
  <c r="G251" i="1"/>
  <c r="F251" i="1"/>
  <c r="J248" i="1"/>
  <c r="I248" i="1"/>
  <c r="H248" i="1"/>
  <c r="G248" i="1"/>
  <c r="F248" i="1"/>
  <c r="J225" i="1"/>
  <c r="J232" i="1" s="1"/>
  <c r="I225" i="1"/>
  <c r="I232" i="1" s="1"/>
  <c r="H225" i="1"/>
  <c r="H232" i="1" s="1"/>
  <c r="G225" i="1"/>
  <c r="G232" i="1" s="1"/>
  <c r="J221" i="1"/>
  <c r="I221" i="1"/>
  <c r="H221" i="1"/>
  <c r="G221" i="1"/>
  <c r="J235" i="1"/>
  <c r="I235" i="1"/>
  <c r="H235" i="1"/>
  <c r="G235" i="1"/>
  <c r="F235" i="1"/>
  <c r="F232" i="1"/>
  <c r="J217" i="1" l="1"/>
  <c r="I217" i="1"/>
  <c r="H217" i="1"/>
  <c r="G217" i="1"/>
  <c r="F217" i="1"/>
  <c r="J214" i="1"/>
  <c r="I214" i="1"/>
  <c r="H214" i="1"/>
  <c r="G214" i="1"/>
  <c r="F214" i="1"/>
  <c r="B198" i="1" l="1"/>
  <c r="J185" i="1"/>
  <c r="I185" i="1"/>
  <c r="H185" i="1"/>
  <c r="G185" i="1"/>
  <c r="J200" i="1"/>
  <c r="I200" i="1"/>
  <c r="H200" i="1"/>
  <c r="G200" i="1"/>
  <c r="F200" i="1"/>
  <c r="J197" i="1"/>
  <c r="I197" i="1"/>
  <c r="H197" i="1"/>
  <c r="G197" i="1"/>
  <c r="F197" i="1"/>
  <c r="G167" i="1"/>
  <c r="J167" i="1"/>
  <c r="I167" i="1"/>
  <c r="H167" i="1"/>
  <c r="J182" i="1"/>
  <c r="I182" i="1"/>
  <c r="H182" i="1"/>
  <c r="G182" i="1"/>
  <c r="F182" i="1"/>
  <c r="J179" i="1"/>
  <c r="I179" i="1"/>
  <c r="H179" i="1"/>
  <c r="G179" i="1"/>
  <c r="F179" i="1"/>
  <c r="G163" i="1"/>
  <c r="F163" i="1"/>
  <c r="F160" i="1"/>
  <c r="J148" i="1"/>
  <c r="I148" i="1"/>
  <c r="H148" i="1"/>
  <c r="G148" i="1"/>
  <c r="J163" i="1"/>
  <c r="I163" i="1"/>
  <c r="H163" i="1"/>
  <c r="J160" i="1"/>
  <c r="I160" i="1"/>
  <c r="H160" i="1"/>
  <c r="G160" i="1"/>
  <c r="B354" i="1" l="1"/>
  <c r="A354" i="1"/>
  <c r="B350" i="1"/>
  <c r="B342" i="1"/>
  <c r="A342" i="1"/>
  <c r="J341" i="1"/>
  <c r="I341" i="1"/>
  <c r="H341" i="1"/>
  <c r="G341" i="1"/>
  <c r="F341" i="1"/>
  <c r="F354" i="1" s="1"/>
  <c r="B336" i="1"/>
  <c r="A336" i="1"/>
  <c r="B332" i="1"/>
  <c r="B324" i="1"/>
  <c r="A324" i="1"/>
  <c r="J323" i="1"/>
  <c r="I323" i="1"/>
  <c r="H323" i="1"/>
  <c r="H336" i="1" s="1"/>
  <c r="G323" i="1"/>
  <c r="F323" i="1"/>
  <c r="B318" i="1"/>
  <c r="A318" i="1"/>
  <c r="B314" i="1"/>
  <c r="B306" i="1"/>
  <c r="A306" i="1"/>
  <c r="J305" i="1"/>
  <c r="I305" i="1"/>
  <c r="H305" i="1"/>
  <c r="G305" i="1"/>
  <c r="F305" i="1"/>
  <c r="B300" i="1"/>
  <c r="A300" i="1"/>
  <c r="B297" i="1"/>
  <c r="B289" i="1"/>
  <c r="A289" i="1"/>
  <c r="I288" i="1"/>
  <c r="H288" i="1"/>
  <c r="G288" i="1"/>
  <c r="G300" i="1" s="1"/>
  <c r="F288" i="1"/>
  <c r="B283" i="1"/>
  <c r="A283" i="1"/>
  <c r="B280" i="1"/>
  <c r="B273" i="1"/>
  <c r="A273" i="1"/>
  <c r="J272" i="1"/>
  <c r="I272" i="1"/>
  <c r="I283" i="1" s="1"/>
  <c r="H272" i="1"/>
  <c r="H283" i="1" s="1"/>
  <c r="G272" i="1"/>
  <c r="F272" i="1"/>
  <c r="L267" i="1"/>
  <c r="J256" i="1"/>
  <c r="J267" i="1" s="1"/>
  <c r="I256" i="1"/>
  <c r="H256" i="1"/>
  <c r="G256" i="1"/>
  <c r="G267" i="1" s="1"/>
  <c r="F256" i="1"/>
  <c r="F267" i="1" s="1"/>
  <c r="B252" i="1"/>
  <c r="A252" i="1"/>
  <c r="B249" i="1"/>
  <c r="B242" i="1"/>
  <c r="A242" i="1"/>
  <c r="J241" i="1"/>
  <c r="J252" i="1" s="1"/>
  <c r="I241" i="1"/>
  <c r="H241" i="1"/>
  <c r="H252" i="1" s="1"/>
  <c r="G241" i="1"/>
  <c r="G252" i="1" s="1"/>
  <c r="F241" i="1"/>
  <c r="B236" i="1"/>
  <c r="A236" i="1"/>
  <c r="B233" i="1"/>
  <c r="B223" i="1"/>
  <c r="A223" i="1"/>
  <c r="J222" i="1"/>
  <c r="I222" i="1"/>
  <c r="H222" i="1"/>
  <c r="G222" i="1"/>
  <c r="G236" i="1" s="1"/>
  <c r="F222" i="1"/>
  <c r="F236" i="1" s="1"/>
  <c r="B218" i="1"/>
  <c r="A218" i="1"/>
  <c r="B215" i="1"/>
  <c r="B208" i="1"/>
  <c r="A208" i="1"/>
  <c r="J207" i="1"/>
  <c r="I207" i="1"/>
  <c r="H207" i="1"/>
  <c r="G207" i="1"/>
  <c r="G218" i="1" s="1"/>
  <c r="F207" i="1"/>
  <c r="B201" i="1"/>
  <c r="A201" i="1"/>
  <c r="B188" i="1"/>
  <c r="A188" i="1"/>
  <c r="J187" i="1"/>
  <c r="I187" i="1"/>
  <c r="H187" i="1"/>
  <c r="G187" i="1"/>
  <c r="G201" i="1" s="1"/>
  <c r="F187" i="1"/>
  <c r="J132" i="1"/>
  <c r="I132" i="1"/>
  <c r="H132" i="1"/>
  <c r="G132" i="1"/>
  <c r="J144" i="1"/>
  <c r="I144" i="1"/>
  <c r="H144" i="1"/>
  <c r="G144" i="1"/>
  <c r="F144" i="1"/>
  <c r="J140" i="1"/>
  <c r="I140" i="1"/>
  <c r="H140" i="1"/>
  <c r="G140" i="1"/>
  <c r="F140" i="1"/>
  <c r="J127" i="1"/>
  <c r="I127" i="1"/>
  <c r="H127" i="1"/>
  <c r="G127" i="1"/>
  <c r="F127" i="1"/>
  <c r="J123" i="1"/>
  <c r="I123" i="1"/>
  <c r="H123" i="1"/>
  <c r="G123" i="1"/>
  <c r="F123" i="1"/>
  <c r="H300" i="1" l="1"/>
  <c r="F283" i="1"/>
  <c r="H354" i="1"/>
  <c r="H218" i="1"/>
  <c r="H267" i="1"/>
  <c r="H201" i="1"/>
  <c r="J283" i="1"/>
  <c r="H318" i="1"/>
  <c r="I236" i="1"/>
  <c r="H236" i="1"/>
  <c r="I354" i="1"/>
  <c r="J354" i="1"/>
  <c r="G354" i="1"/>
  <c r="L354" i="1"/>
  <c r="I336" i="1"/>
  <c r="F336" i="1"/>
  <c r="J336" i="1"/>
  <c r="G336" i="1"/>
  <c r="L336" i="1"/>
  <c r="I318" i="1"/>
  <c r="F318" i="1"/>
  <c r="J318" i="1"/>
  <c r="G318" i="1"/>
  <c r="L318" i="1"/>
  <c r="I300" i="1"/>
  <c r="F300" i="1"/>
  <c r="J300" i="1"/>
  <c r="L300" i="1"/>
  <c r="G283" i="1"/>
  <c r="L283" i="1"/>
  <c r="I267" i="1"/>
  <c r="J236" i="1"/>
  <c r="L236" i="1"/>
  <c r="I218" i="1"/>
  <c r="F218" i="1"/>
  <c r="J218" i="1"/>
  <c r="L218" i="1"/>
  <c r="I201" i="1"/>
  <c r="F201" i="1"/>
  <c r="J201" i="1"/>
  <c r="L201" i="1"/>
  <c r="B183" i="1"/>
  <c r="A183" i="1"/>
  <c r="A164" i="1"/>
  <c r="J94" i="1"/>
  <c r="I94" i="1"/>
  <c r="H94" i="1"/>
  <c r="G94" i="1"/>
  <c r="J108" i="1"/>
  <c r="I108" i="1"/>
  <c r="H108" i="1"/>
  <c r="G108" i="1"/>
  <c r="F108" i="1"/>
  <c r="J104" i="1"/>
  <c r="I104" i="1"/>
  <c r="H104" i="1"/>
  <c r="G104" i="1"/>
  <c r="F104" i="1"/>
  <c r="F252" i="1" l="1"/>
  <c r="L252" i="1"/>
  <c r="I252" i="1"/>
  <c r="J91" i="1"/>
  <c r="I91" i="1"/>
  <c r="H91" i="1"/>
  <c r="G91" i="1"/>
  <c r="F91" i="1"/>
  <c r="J88" i="1"/>
  <c r="I88" i="1"/>
  <c r="H88" i="1"/>
  <c r="G88" i="1"/>
  <c r="F88" i="1"/>
  <c r="J77" i="1"/>
  <c r="I77" i="1"/>
  <c r="H77" i="1"/>
  <c r="G77" i="1"/>
  <c r="B180" i="1" l="1"/>
  <c r="B161" i="1"/>
  <c r="B141" i="1"/>
  <c r="B124" i="1"/>
  <c r="B105" i="1"/>
  <c r="A109" i="1"/>
  <c r="B109" i="1"/>
  <c r="I59" i="1"/>
  <c r="H59" i="1"/>
  <c r="G59" i="1"/>
  <c r="J59" i="1"/>
  <c r="J49" i="1" l="1"/>
  <c r="I49" i="1"/>
  <c r="H49" i="1"/>
  <c r="G49" i="1"/>
  <c r="J30" i="1"/>
  <c r="I30" i="1"/>
  <c r="H30" i="1"/>
  <c r="G30" i="1"/>
  <c r="G25" i="1"/>
  <c r="J25" i="1"/>
  <c r="I25" i="1"/>
  <c r="H25" i="1"/>
  <c r="B89" i="1"/>
  <c r="B72" i="1"/>
  <c r="B58" i="1"/>
  <c r="B55" i="1"/>
  <c r="F80" i="1" l="1"/>
  <c r="G80" i="1"/>
  <c r="H80" i="1"/>
  <c r="I80" i="1"/>
  <c r="J80" i="1"/>
  <c r="A81" i="1"/>
  <c r="B81" i="1"/>
  <c r="A92" i="1"/>
  <c r="B92" i="1"/>
  <c r="I92" i="1" l="1"/>
  <c r="H92" i="1"/>
  <c r="L92" i="1"/>
  <c r="G92" i="1"/>
  <c r="J92" i="1"/>
  <c r="F92" i="1"/>
  <c r="B75" i="1"/>
  <c r="B64" i="1"/>
  <c r="G96" i="1"/>
  <c r="G109" i="1" s="1"/>
  <c r="I96" i="1"/>
  <c r="I109" i="1" s="1"/>
  <c r="L109" i="1"/>
  <c r="A97" i="1"/>
  <c r="B97" i="1"/>
  <c r="J96" i="1"/>
  <c r="J109" i="1" s="1"/>
  <c r="H96" i="1"/>
  <c r="H109" i="1" s="1"/>
  <c r="F96" i="1"/>
  <c r="F109" i="1" s="1"/>
  <c r="J7" i="1"/>
  <c r="H7" i="1"/>
  <c r="H9" i="1" s="1"/>
  <c r="A75" i="1"/>
  <c r="J74" i="1"/>
  <c r="I74" i="1"/>
  <c r="H74" i="1"/>
  <c r="G74" i="1"/>
  <c r="F74" i="1"/>
  <c r="J71" i="1"/>
  <c r="I71" i="1"/>
  <c r="H71" i="1"/>
  <c r="G71" i="1"/>
  <c r="F71" i="1"/>
  <c r="A64" i="1"/>
  <c r="J63" i="1"/>
  <c r="F63" i="1"/>
  <c r="I63" i="1"/>
  <c r="H63" i="1"/>
  <c r="G63" i="1"/>
  <c r="A58" i="1"/>
  <c r="J57" i="1"/>
  <c r="I57" i="1"/>
  <c r="H57" i="1"/>
  <c r="G57" i="1"/>
  <c r="F57" i="1"/>
  <c r="J54" i="1"/>
  <c r="I54" i="1"/>
  <c r="H54" i="1"/>
  <c r="G54" i="1"/>
  <c r="F54" i="1"/>
  <c r="A47" i="1"/>
  <c r="J46" i="1"/>
  <c r="F46" i="1"/>
  <c r="I46" i="1"/>
  <c r="H46" i="1"/>
  <c r="G46" i="1"/>
  <c r="B40" i="1"/>
  <c r="A40" i="1"/>
  <c r="J39" i="1"/>
  <c r="I39" i="1"/>
  <c r="H39" i="1"/>
  <c r="G39" i="1"/>
  <c r="F39" i="1"/>
  <c r="J35" i="1"/>
  <c r="I35" i="1"/>
  <c r="H35" i="1"/>
  <c r="G35" i="1"/>
  <c r="F35" i="1"/>
  <c r="A28" i="1"/>
  <c r="J27" i="1"/>
  <c r="F27" i="1"/>
  <c r="I27" i="1"/>
  <c r="H27" i="1"/>
  <c r="G27" i="1"/>
  <c r="J21" i="1"/>
  <c r="I21" i="1"/>
  <c r="H21" i="1"/>
  <c r="F21" i="1"/>
  <c r="G21" i="1"/>
  <c r="J17" i="1"/>
  <c r="I17" i="1"/>
  <c r="H17" i="1"/>
  <c r="G17" i="1"/>
  <c r="F17" i="1"/>
  <c r="G7" i="1"/>
  <c r="I7" i="1"/>
  <c r="F40" i="1" l="1"/>
  <c r="I58" i="1"/>
  <c r="H75" i="1"/>
  <c r="G40" i="1"/>
  <c r="L58" i="1"/>
  <c r="G75" i="1"/>
  <c r="F75" i="1"/>
  <c r="J75" i="1"/>
  <c r="H40" i="1"/>
  <c r="L40" i="1"/>
  <c r="G58" i="1"/>
  <c r="F58" i="1"/>
  <c r="I75" i="1"/>
  <c r="I40" i="1"/>
  <c r="H58" i="1"/>
  <c r="J58" i="1"/>
  <c r="L75" i="1"/>
  <c r="J40" i="1"/>
  <c r="B170" i="1" l="1"/>
  <c r="A170" i="1"/>
  <c r="J169" i="1"/>
  <c r="I169" i="1"/>
  <c r="H169" i="1"/>
  <c r="G169" i="1"/>
  <c r="F169" i="1"/>
  <c r="B164" i="1"/>
  <c r="L164" i="1"/>
  <c r="B151" i="1"/>
  <c r="A151" i="1"/>
  <c r="J150" i="1"/>
  <c r="I150" i="1"/>
  <c r="H150" i="1"/>
  <c r="G150" i="1"/>
  <c r="F150" i="1"/>
  <c r="B145" i="1"/>
  <c r="A145" i="1"/>
  <c r="B134" i="1"/>
  <c r="A134" i="1"/>
  <c r="L145" i="1"/>
  <c r="J133" i="1"/>
  <c r="I133" i="1"/>
  <c r="H133" i="1"/>
  <c r="G133" i="1"/>
  <c r="G145" i="1" s="1"/>
  <c r="F133" i="1"/>
  <c r="B128" i="1"/>
  <c r="A128" i="1"/>
  <c r="B115" i="1"/>
  <c r="A115" i="1"/>
  <c r="L128" i="1"/>
  <c r="J114" i="1"/>
  <c r="J128" i="1" s="1"/>
  <c r="I114" i="1"/>
  <c r="H114" i="1"/>
  <c r="G114" i="1"/>
  <c r="F114" i="1"/>
  <c r="B22" i="1"/>
  <c r="B10" i="1"/>
  <c r="L22" i="1"/>
  <c r="J9" i="1"/>
  <c r="J22" i="1" s="1"/>
  <c r="I9" i="1"/>
  <c r="I22" i="1" s="1"/>
  <c r="H22" i="1"/>
  <c r="G9" i="1"/>
  <c r="G22" i="1" s="1"/>
  <c r="F9" i="1"/>
  <c r="F22" i="1" s="1"/>
  <c r="G164" i="1" l="1"/>
  <c r="H164" i="1"/>
  <c r="J164" i="1"/>
  <c r="F164" i="1"/>
  <c r="J145" i="1"/>
  <c r="F145" i="1"/>
  <c r="H145" i="1"/>
  <c r="J183" i="1"/>
  <c r="G183" i="1"/>
  <c r="L183" i="1"/>
  <c r="H183" i="1"/>
  <c r="I164" i="1"/>
  <c r="F183" i="1"/>
  <c r="I183" i="1"/>
  <c r="G128" i="1"/>
  <c r="I128" i="1"/>
  <c r="H128" i="1"/>
  <c r="F128" i="1"/>
  <c r="I145" i="1"/>
  <c r="A10" i="1" l="1"/>
  <c r="A22" i="1"/>
</calcChain>
</file>

<file path=xl/sharedStrings.xml><?xml version="1.0" encoding="utf-8"?>
<sst xmlns="http://schemas.openxmlformats.org/spreadsheetml/2006/main" count="698" uniqueCount="186">
  <si>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</si>
  <si>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</si>
  <si>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</si>
  <si>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</si>
  <si>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</si>
  <si>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</si>
  <si>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</si>
  <si>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</si>
  <si>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</si>
  <si>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</si>
  <si>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</si>
  <si>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</si>
  <si>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</si>
  <si>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</si>
  <si>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</si>
  <si>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</si>
  <si>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</si>
  <si>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</si>
  <si>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</si>
  <si>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</si>
  <si>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</si>
  <si>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</si>
  <si>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</si>
  <si>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</si>
  <si>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</si>
  <si>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</si>
  <si>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</si>
  <si>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</si>
  <si>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</si>
  <si>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</si>
  <si>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</si>
  <si>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</si>
  <si>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</si>
  <si>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</si>
  <si>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</si>
  <si>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</si>
  <si>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</si>
  <si>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</si>
  <si>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</si>
  <si>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Лицей «Звёздный»</t>
  </si>
  <si>
    <t>директор</t>
  </si>
  <si>
    <t>Каша молочная из кукурузной крупы</t>
  </si>
  <si>
    <t>Хлеб пшеничный йодированный+Сыр+Масло сливочное</t>
  </si>
  <si>
    <t>Чай с сахаром и лимоном</t>
  </si>
  <si>
    <t>573/75/76</t>
  </si>
  <si>
    <t>А.А. Смирнова</t>
  </si>
  <si>
    <t>Полдник</t>
  </si>
  <si>
    <t>Салат картофельный с сельдью</t>
  </si>
  <si>
    <t>Борщ с капустой и картофелем</t>
  </si>
  <si>
    <t xml:space="preserve">Рыба запеченая </t>
  </si>
  <si>
    <t>Картофель отварной со сливочным маслом</t>
  </si>
  <si>
    <t>Кисель с витаминами и кальцием "Витошка"</t>
  </si>
  <si>
    <t>Хлеб пшеничный йодированный</t>
  </si>
  <si>
    <t>Хлеб ржано-пшеничный</t>
  </si>
  <si>
    <t>булочное</t>
  </si>
  <si>
    <t>сладкое</t>
  </si>
  <si>
    <t>Пирожок печеный с мясом и рисом</t>
  </si>
  <si>
    <t>Чай с сахаром</t>
  </si>
  <si>
    <t>кисломол.</t>
  </si>
  <si>
    <t>Йогурт 2,5%</t>
  </si>
  <si>
    <t>Тефтеля, рубленные из птицы</t>
  </si>
  <si>
    <t>Каша гречневая рассыпчетая с маслом сливочным</t>
  </si>
  <si>
    <t>Хлеб пшеничный йодированный+Яйцо отварное</t>
  </si>
  <si>
    <t>Какао с молоком и витаминами</t>
  </si>
  <si>
    <t>336/408</t>
  </si>
  <si>
    <t>573/267</t>
  </si>
  <si>
    <t>Салат из свежих помидор и сладким перцем</t>
  </si>
  <si>
    <t>Суп из овощей</t>
  </si>
  <si>
    <t>Зразы рубленые из говядины+Соус сметанный</t>
  </si>
  <si>
    <t>Макаронные изделия отварные</t>
  </si>
  <si>
    <t>Компот из яблок и ягод замороженых</t>
  </si>
  <si>
    <t>Пирожок сдобный с джемом</t>
  </si>
  <si>
    <t>Яблоко</t>
  </si>
  <si>
    <t>Чай с молоком</t>
  </si>
  <si>
    <t>Хлеб пшеничный йодированный+Яйцо отварное+масло сливочное</t>
  </si>
  <si>
    <t>Фрукт</t>
  </si>
  <si>
    <t>Запеканка из творога</t>
  </si>
  <si>
    <t>Повидло</t>
  </si>
  <si>
    <t xml:space="preserve">Салат из белокачанной капусты с огурцом </t>
  </si>
  <si>
    <t>Суп-лапша домашняя</t>
  </si>
  <si>
    <t>Запеканка овощная</t>
  </si>
  <si>
    <t>Напиток ягодный</t>
  </si>
  <si>
    <t>Тефлели мясные с рисом+ соус сметанный</t>
  </si>
  <si>
    <t>Ватрушка с сыром</t>
  </si>
  <si>
    <t>Кисель с витаминами "Витошка"</t>
  </si>
  <si>
    <t>Курица( или индейка) запеченая+соус сметанный</t>
  </si>
  <si>
    <t>Рис отварной</t>
  </si>
  <si>
    <t>366/413</t>
  </si>
  <si>
    <t>Кофейный напиток на сгущенном молоке</t>
  </si>
  <si>
    <t>Салат овощной с редисом</t>
  </si>
  <si>
    <t>Щи из свежей капусты с картофелем</t>
  </si>
  <si>
    <t>Запеканка картофельная с мясом</t>
  </si>
  <si>
    <t>Напиток с витаминами и пребиотиком "Витошка"</t>
  </si>
  <si>
    <t>Котлета в булочке</t>
  </si>
  <si>
    <t>Кисель из свежих яблок</t>
  </si>
  <si>
    <t>Хлеб пшеничный йодированный+сыр</t>
  </si>
  <si>
    <t>Кисломолочный продукт</t>
  </si>
  <si>
    <t>Кофейный напиток с молоком</t>
  </si>
  <si>
    <t>573/75</t>
  </si>
  <si>
    <t>Салат из белокочанной капусты с морской капусты</t>
  </si>
  <si>
    <t>Суп гороховый</t>
  </si>
  <si>
    <t>Сердце тушенное в соусе</t>
  </si>
  <si>
    <t>Компот из свежих яблок</t>
  </si>
  <si>
    <t>359/408</t>
  </si>
  <si>
    <t>Ватрушка с творогом</t>
  </si>
  <si>
    <t>Кисель из плодов шиповника</t>
  </si>
  <si>
    <t>Фрукты</t>
  </si>
  <si>
    <t>Омлет паровой с зеленым горошком</t>
  </si>
  <si>
    <t>Чай с мёдом</t>
  </si>
  <si>
    <t>Кисломолочный продукт 2,5%</t>
  </si>
  <si>
    <t>Каша из пшена и риса молочная (Дружба)</t>
  </si>
  <si>
    <t>Хлеб пшеничный йодированный+Масло сливочное+Сыр</t>
  </si>
  <si>
    <t>Салат из белокочанной капусты с луком зеленым</t>
  </si>
  <si>
    <t>Борщ с фасолью и картофелем</t>
  </si>
  <si>
    <t>Бефстроганов из отварной говядины с соусом</t>
  </si>
  <si>
    <t>Компот из сухофруктов</t>
  </si>
  <si>
    <t>Пирожок печеный с мясом и луком</t>
  </si>
  <si>
    <t>Джем из абрикосов</t>
  </si>
  <si>
    <t>Пудинг из творога, запеченный</t>
  </si>
  <si>
    <t>Икра кабачковая</t>
  </si>
  <si>
    <t>Суп с рыбными консервами</t>
  </si>
  <si>
    <t>Гуляш из говядины+Соус сметанный</t>
  </si>
  <si>
    <t>Рагу из овощей с кабачками</t>
  </si>
  <si>
    <t>Напиток из  шиповника</t>
  </si>
  <si>
    <t>Напиток из свежих яблок</t>
  </si>
  <si>
    <t>Банан</t>
  </si>
  <si>
    <t xml:space="preserve">Овощи тушеные </t>
  </si>
  <si>
    <t>Омлет с зеленым горошком</t>
  </si>
  <si>
    <t>Суп крестьянский с крупой</t>
  </si>
  <si>
    <t>Жаркое по-домашнему из говядины</t>
  </si>
  <si>
    <t>Салат из свеклы с солеными огурцами</t>
  </si>
  <si>
    <t>Пирожок печеный с морковным фаршем</t>
  </si>
  <si>
    <t>Хлеб пшеничный йодированный+ масло сливочное</t>
  </si>
  <si>
    <t>573/79</t>
  </si>
  <si>
    <t>Кисель из апельсинов</t>
  </si>
  <si>
    <t>Фрикадельки из говядины</t>
  </si>
  <si>
    <t>Салат из моркови</t>
  </si>
  <si>
    <t>Рассольник ленинградский</t>
  </si>
  <si>
    <t>Голубцы с мясом и рисом тушенные (ленивые)</t>
  </si>
  <si>
    <t>Блинчики со сливочным маслом</t>
  </si>
  <si>
    <t>Кисель из плодов и свежих ягод</t>
  </si>
  <si>
    <t>Хлеб пшеничный йодированный+Огурцы свежие</t>
  </si>
  <si>
    <t>Винегрет овощной</t>
  </si>
  <si>
    <t>Суп картофельный с мясными фрикадельками</t>
  </si>
  <si>
    <t>Котлета рубленая из птицы</t>
  </si>
  <si>
    <t>Макароные изделия отварные с маслом</t>
  </si>
  <si>
    <t>Сок яблочный</t>
  </si>
  <si>
    <t>Котлеты или биточки рыбные</t>
  </si>
  <si>
    <t>573/148</t>
  </si>
  <si>
    <t>Каша молочная пшеничная</t>
  </si>
  <si>
    <t>Салат из белокочанной капусты с помидором и перцем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</si>
  <si>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</si>
  <si>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</si>
  <si>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</si>
  <si>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Молоко сгущеное</t>
  </si>
  <si>
    <t>Салат из белокочанной капусты с морковью</t>
  </si>
  <si>
    <t>Плов из говядины</t>
  </si>
  <si>
    <t>Компотиз ягод свежих или св/морож.</t>
  </si>
  <si>
    <t>Напиток с витаминами "Витошка"</t>
  </si>
  <si>
    <t>Салат из белокочаной капусты с помидорами</t>
  </si>
  <si>
    <t>Суп картофельный с пельменями</t>
  </si>
  <si>
    <t>Котлеты или биточки рыбные с соусом</t>
  </si>
  <si>
    <t>Курица( или индейка) запеченая</t>
  </si>
  <si>
    <t>Салат из свеклы с сыром</t>
  </si>
  <si>
    <t>Суп картофельный с клецками</t>
  </si>
  <si>
    <t>Напиток витаминизированный</t>
  </si>
  <si>
    <t>Макароны отварные с сыром</t>
  </si>
  <si>
    <t>Чай со сливками</t>
  </si>
  <si>
    <t>Хлеб пшеничный йодированный+Масло сливочное</t>
  </si>
  <si>
    <t>Салат из капусты с огурцом и помидором</t>
  </si>
  <si>
    <t>Запеканка  картофельная с мясом</t>
  </si>
  <si>
    <t>Каша жидкая молочная из манной крупы</t>
  </si>
  <si>
    <t>Салат из свежих овощей</t>
  </si>
  <si>
    <t>Азу</t>
  </si>
  <si>
    <t>Чай с вареньем</t>
  </si>
  <si>
    <t>Котлета мясная из говядины с молоком</t>
  </si>
  <si>
    <t>Салат из белокочанной капусты с огурцом и перцем</t>
  </si>
  <si>
    <t>Гуляш из отварного мяса в томатно-сметанном соусе</t>
  </si>
  <si>
    <t>Каша перловая с маслом</t>
  </si>
  <si>
    <t>Компот из плодов и ягод сушеных</t>
  </si>
  <si>
    <t>Сок фруктовый</t>
  </si>
  <si>
    <t>Компот из свежих ягод</t>
  </si>
  <si>
    <t>Омлет паровой+Горошек зеленый консервированный</t>
  </si>
  <si>
    <t>Картофельное пюре</t>
  </si>
  <si>
    <t>Булочка с повидлом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</si>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</sst>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2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5" xfId="0" applyNumberForma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4" borderId="5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0" fillId="4" borderId="31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  <xf numFmtId="1" fontId="13" fillId="4" borderId="27" xfId="0" applyNumberFormat="1" applyFont="1" applyFill="1" applyBorder="1" applyAlignment="1" applyProtection="1">
      <alignment horizontal="center" wrapText="1"/>
      <protection locked="0"/>
    </xf>
    <xf numFmtId="1" fontId="13" fillId="4" borderId="28" xfId="0" applyNumberFormat="1" applyFont="1" applyFill="1" applyBorder="1" applyAlignment="1" applyProtection="1">
      <alignment horizontal="center" wrapText="1"/>
      <protection locked="0"/>
    </xf>
    <xf numFmtId="1" fontId="13" fillId="4" borderId="29" xfId="0" applyNumberFormat="1" applyFont="1" applyFill="1" applyBorder="1" applyAlignment="1" applyProtection="1">
      <alignment horizontal="center" wrapText="1"/>
      <protection locked="0"/>
    </xf>
    <xf numFmtId="1" fontId="13" fillId="4" borderId="30" xfId="0" applyNumberFormat="1" applyFont="1" applyFill="1" applyBorder="1" applyAlignment="1" applyProtection="1">
      <alignment horizontal="center" wrapText="1"/>
      <protection locked="0"/>
    </xf>
    <xf numFmtId="1" fontId="0" fillId="4" borderId="31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1" fontId="0" fillId="4" borderId="32" xfId="0" applyNumberFormat="1" applyFill="1" applyBorder="1" applyAlignment="1" applyProtection="1">
      <alignment horizontal="center"/>
      <protection locked="0"/>
    </xf>
    <xf numFmtId="1" fontId="0" fillId="4" borderId="34" xfId="0" applyNumberFormat="1" applyFill="1" applyBorder="1" applyAlignment="1" applyProtection="1">
      <alignment horizontal="center"/>
      <protection locked="0"/>
    </xf>
    <xf numFmtId="1" fontId="0" fillId="4" borderId="33" xfId="0" applyNumberForma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31" xfId="0" applyBorder="1"/>
    <xf numFmtId="0" fontId="1" fillId="4" borderId="31" xfId="0" applyFont="1" applyFill="1" applyBorder="1" applyAlignment="1" applyProtection="1">
      <alignment wrapText="1"/>
      <protection locked="0"/>
    </xf>
    <xf numFmtId="0" fontId="1" fillId="4" borderId="33" xfId="0" applyFont="1" applyFill="1" applyBorder="1" applyAlignment="1" applyProtection="1">
      <alignment wrapText="1"/>
      <protection locked="0"/>
    </xf>
    <xf numFmtId="0" fontId="1" fillId="4" borderId="31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workbookViewId="0">
      <pane xSplit="4" ySplit="5" topLeftCell="E253" activePane="bottomRight" state="frozen"/>
      <selection pane="topRight" activeCell="E1" sqref="E1"/>
      <selection pane="bottomLeft" activeCell="A6" sqref="A6"/>
      <selection pane="bottomRight" activeCell="G257" sqref="G2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5703125" style="2" customWidth="1"/>
    <col min="12" max="16384" width="9.140625" style="2"/>
  </cols>
  <sheetData>
    <row r="1" spans="1:12" ht="15" x14ac:dyDescent="0.25">
      <c r="A1" s="1" t="s">
        <v>7</v>
      </c>
      <c r="C1" s="110" t="s">
        <v>39</v>
      </c>
      <c r="D1" s="111"/>
      <c r="E1" s="111"/>
      <c r="F1" s="12" t="s">
        <v>16</v>
      </c>
      <c r="G1" s="2" t="s">
        <v>17</v>
      </c>
      <c r="H1" s="112" t="s">
        <v>40</v>
      </c>
      <c r="I1" s="112"/>
      <c r="J1" s="112"/>
      <c r="K1" s="112"/>
    </row>
    <row r="2" spans="1:12" ht="18" x14ac:dyDescent="0.2">
      <c r="A2" s="32" t="s">
        <v>6</v>
      </c>
      <c r="C2" s="2"/>
      <c r="G2" s="2" t="s">
        <v>18</v>
      </c>
      <c r="H2" s="113" t="s">
        <v>45</v>
      </c>
      <c r="I2" s="112"/>
      <c r="J2" s="112"/>
      <c r="K2" s="11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1</v>
      </c>
      <c r="I3" s="43">
        <v>1</v>
      </c>
      <c r="J3" s="44">
        <v>2024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6" t="s">
        <v>41</v>
      </c>
      <c r="F6" s="69">
        <v>220</v>
      </c>
      <c r="G6" s="69">
        <v>12.07</v>
      </c>
      <c r="H6" s="69">
        <v>8.8000000000000007</v>
      </c>
      <c r="I6" s="70">
        <v>44.56</v>
      </c>
      <c r="J6" s="69">
        <v>305.60000000000002</v>
      </c>
      <c r="K6" s="73">
        <v>233</v>
      </c>
      <c r="L6" s="49"/>
    </row>
    <row r="7" spans="1:12" ht="30" x14ac:dyDescent="0.25">
      <c r="A7" s="23"/>
      <c r="B7" s="15"/>
      <c r="C7" s="11"/>
      <c r="D7" s="6" t="s">
        <v>26</v>
      </c>
      <c r="E7" s="47" t="s">
        <v>42</v>
      </c>
      <c r="F7" s="66">
        <v>80</v>
      </c>
      <c r="G7" s="66">
        <f>2.32+0.08+4.56</f>
        <v>6.9599999999999991</v>
      </c>
      <c r="H7" s="66">
        <f>2.95+7.25+0.47</f>
        <v>10.67</v>
      </c>
      <c r="I7" s="67">
        <f>0+0.13+29.52</f>
        <v>29.65</v>
      </c>
      <c r="J7" s="66">
        <f>35.82+66.11+140</f>
        <v>241.93</v>
      </c>
      <c r="K7" s="68" t="s">
        <v>44</v>
      </c>
      <c r="L7" s="50"/>
    </row>
    <row r="8" spans="1:12" ht="15" x14ac:dyDescent="0.25">
      <c r="A8" s="23"/>
      <c r="B8" s="15"/>
      <c r="C8" s="11"/>
      <c r="D8" s="7" t="s">
        <v>22</v>
      </c>
      <c r="E8" s="47" t="s">
        <v>43</v>
      </c>
      <c r="F8" s="66">
        <v>200</v>
      </c>
      <c r="G8" s="66">
        <v>3.9999999105930328E-2</v>
      </c>
      <c r="H8" s="66">
        <v>1.9999999552965164E-2</v>
      </c>
      <c r="I8" s="67">
        <v>9.5</v>
      </c>
      <c r="J8" s="66">
        <v>40</v>
      </c>
      <c r="K8" s="68">
        <v>459</v>
      </c>
      <c r="L8" s="50"/>
    </row>
    <row r="9" spans="1:12" ht="15" x14ac:dyDescent="0.25">
      <c r="A9" s="24"/>
      <c r="B9" s="17"/>
      <c r="C9" s="8"/>
      <c r="D9" s="18" t="s">
        <v>33</v>
      </c>
      <c r="E9" s="9"/>
      <c r="F9" s="19">
        <f>SUM(F6:F8)</f>
        <v>500</v>
      </c>
      <c r="G9" s="19">
        <f>SUM(G6:G8)</f>
        <v>19.069999999105931</v>
      </c>
      <c r="H9" s="60">
        <f>SUM(H6:H8)</f>
        <v>19.489999999552964</v>
      </c>
      <c r="I9" s="19">
        <f>SUM(I6:I8)</f>
        <v>83.710000000000008</v>
      </c>
      <c r="J9" s="19">
        <f>SUM(J6:J8)</f>
        <v>587.53</v>
      </c>
      <c r="K9" s="25"/>
      <c r="L9" s="19">
        <v>100</v>
      </c>
    </row>
    <row r="10" spans="1:12" ht="15" x14ac:dyDescent="0.25">
      <c r="A10" s="26">
        <f>A6</f>
        <v>1</v>
      </c>
      <c r="B10" s="13">
        <f>B6</f>
        <v>1</v>
      </c>
      <c r="C10" s="10" t="s">
        <v>25</v>
      </c>
      <c r="D10" s="8" t="s">
        <v>26</v>
      </c>
      <c r="E10" s="52" t="s">
        <v>47</v>
      </c>
      <c r="F10" s="63">
        <v>100</v>
      </c>
      <c r="G10" s="63">
        <v>6.4</v>
      </c>
      <c r="H10" s="63">
        <v>8.5</v>
      </c>
      <c r="I10" s="64">
        <v>7.4</v>
      </c>
      <c r="J10" s="63">
        <v>132</v>
      </c>
      <c r="K10" s="65">
        <v>45</v>
      </c>
      <c r="L10" s="53"/>
    </row>
    <row r="11" spans="1:12" ht="15" x14ac:dyDescent="0.25">
      <c r="A11" s="23"/>
      <c r="B11" s="15"/>
      <c r="C11" s="11"/>
      <c r="D11" s="7" t="s">
        <v>27</v>
      </c>
      <c r="E11" s="47" t="s">
        <v>48</v>
      </c>
      <c r="F11" s="66">
        <v>250</v>
      </c>
      <c r="G11" s="66">
        <v>1.85</v>
      </c>
      <c r="H11" s="66">
        <v>4.42</v>
      </c>
      <c r="I11" s="67">
        <v>5.25</v>
      </c>
      <c r="J11" s="66">
        <v>75</v>
      </c>
      <c r="K11" s="68">
        <v>95</v>
      </c>
      <c r="L11" s="50"/>
    </row>
    <row r="12" spans="1:12" ht="15" x14ac:dyDescent="0.25">
      <c r="A12" s="23"/>
      <c r="B12" s="15"/>
      <c r="C12" s="11"/>
      <c r="D12" s="7" t="s">
        <v>28</v>
      </c>
      <c r="E12" s="47" t="s">
        <v>49</v>
      </c>
      <c r="F12" s="66">
        <v>100</v>
      </c>
      <c r="G12" s="66">
        <v>6.55</v>
      </c>
      <c r="H12" s="66">
        <v>6.02</v>
      </c>
      <c r="I12" s="67">
        <v>5</v>
      </c>
      <c r="J12" s="66">
        <v>104.2</v>
      </c>
      <c r="K12" s="68">
        <v>298</v>
      </c>
      <c r="L12" s="50"/>
    </row>
    <row r="13" spans="1:12" ht="15" x14ac:dyDescent="0.25">
      <c r="A13" s="23"/>
      <c r="B13" s="15"/>
      <c r="C13" s="11"/>
      <c r="D13" s="7" t="s">
        <v>29</v>
      </c>
      <c r="E13" s="47" t="s">
        <v>50</v>
      </c>
      <c r="F13" s="66">
        <v>150</v>
      </c>
      <c r="G13" s="66">
        <v>4.1399999999999997</v>
      </c>
      <c r="H13" s="66">
        <v>7.61</v>
      </c>
      <c r="I13" s="67">
        <v>27.2</v>
      </c>
      <c r="J13" s="66">
        <v>182.28</v>
      </c>
      <c r="K13" s="68">
        <v>152</v>
      </c>
      <c r="L13" s="50"/>
    </row>
    <row r="14" spans="1:12" ht="15" x14ac:dyDescent="0.25">
      <c r="A14" s="23"/>
      <c r="B14" s="15"/>
      <c r="C14" s="11"/>
      <c r="D14" s="7" t="s">
        <v>22</v>
      </c>
      <c r="E14" s="47" t="s">
        <v>51</v>
      </c>
      <c r="F14" s="66">
        <v>200</v>
      </c>
      <c r="G14" s="66">
        <v>0</v>
      </c>
      <c r="H14" s="66">
        <v>0</v>
      </c>
      <c r="I14" s="67">
        <v>23</v>
      </c>
      <c r="J14" s="66">
        <v>90</v>
      </c>
      <c r="K14" s="68">
        <v>505</v>
      </c>
      <c r="L14" s="50"/>
    </row>
    <row r="15" spans="1:12" ht="15" x14ac:dyDescent="0.25">
      <c r="A15" s="23"/>
      <c r="B15" s="15"/>
      <c r="C15" s="11"/>
      <c r="D15" s="7" t="s">
        <v>31</v>
      </c>
      <c r="E15" s="47" t="s">
        <v>52</v>
      </c>
      <c r="F15" s="66">
        <v>80</v>
      </c>
      <c r="G15" s="66">
        <v>4.5599999999999996</v>
      </c>
      <c r="H15" s="66">
        <v>0.48</v>
      </c>
      <c r="I15" s="67">
        <v>29.52</v>
      </c>
      <c r="J15" s="66">
        <v>140</v>
      </c>
      <c r="K15" s="68">
        <v>573</v>
      </c>
      <c r="L15" s="50"/>
    </row>
    <row r="16" spans="1:12" ht="15" x14ac:dyDescent="0.25">
      <c r="A16" s="23"/>
      <c r="B16" s="15"/>
      <c r="C16" s="11"/>
      <c r="D16" s="7" t="s">
        <v>32</v>
      </c>
      <c r="E16" s="47" t="s">
        <v>53</v>
      </c>
      <c r="F16" s="66">
        <v>60</v>
      </c>
      <c r="G16" s="66">
        <v>3.4</v>
      </c>
      <c r="H16" s="66">
        <v>0.65</v>
      </c>
      <c r="I16" s="67">
        <v>19.899999999999999</v>
      </c>
      <c r="J16" s="66">
        <v>99</v>
      </c>
      <c r="K16" s="68">
        <v>575</v>
      </c>
      <c r="L16" s="50"/>
    </row>
    <row r="17" spans="1:12" ht="15.75" thickBot="1" x14ac:dyDescent="0.3">
      <c r="A17" s="23"/>
      <c r="B17" s="15"/>
      <c r="C17" s="11"/>
      <c r="D17" s="18" t="s">
        <v>33</v>
      </c>
      <c r="E17" s="9"/>
      <c r="F17" s="19">
        <f>SUM(F10:F16)</f>
        <v>940</v>
      </c>
      <c r="G17" s="19">
        <f>SUM(G10:G16)</f>
        <v>26.9</v>
      </c>
      <c r="H17" s="19">
        <f>SUM(H10:H16)</f>
        <v>27.679999999999996</v>
      </c>
      <c r="I17" s="19">
        <f>SUM(I10:I16)</f>
        <v>117.26999999999998</v>
      </c>
      <c r="J17" s="19">
        <f>SUM(J10:J16)</f>
        <v>822.48</v>
      </c>
      <c r="K17" s="25"/>
      <c r="L17" s="19">
        <v>160</v>
      </c>
    </row>
    <row r="18" spans="1:12" ht="15" x14ac:dyDescent="0.25">
      <c r="A18" s="26">
        <v>1</v>
      </c>
      <c r="B18" s="51">
        <v>1</v>
      </c>
      <c r="C18" s="10" t="s">
        <v>46</v>
      </c>
      <c r="D18" s="54" t="s">
        <v>54</v>
      </c>
      <c r="E18" s="46" t="s">
        <v>56</v>
      </c>
      <c r="F18" s="69">
        <v>60</v>
      </c>
      <c r="G18" s="69">
        <v>5.6</v>
      </c>
      <c r="H18" s="69">
        <v>6.96</v>
      </c>
      <c r="I18" s="70">
        <v>27.05</v>
      </c>
      <c r="J18" s="69">
        <v>190.5</v>
      </c>
      <c r="K18" s="39">
        <v>535</v>
      </c>
      <c r="L18" s="49"/>
    </row>
    <row r="19" spans="1:12" ht="15" x14ac:dyDescent="0.25">
      <c r="A19" s="23"/>
      <c r="B19" s="15"/>
      <c r="C19" s="11"/>
      <c r="D19" s="61" t="s">
        <v>58</v>
      </c>
      <c r="E19" s="62" t="s">
        <v>59</v>
      </c>
      <c r="F19" s="66">
        <v>200</v>
      </c>
      <c r="G19" s="66">
        <v>5.8</v>
      </c>
      <c r="H19" s="66">
        <v>5</v>
      </c>
      <c r="I19" s="67">
        <v>8</v>
      </c>
      <c r="J19" s="66">
        <v>100</v>
      </c>
      <c r="K19" s="39">
        <v>470</v>
      </c>
      <c r="L19" s="50"/>
    </row>
    <row r="20" spans="1:12" ht="15.75" thickBot="1" x14ac:dyDescent="0.3">
      <c r="A20" s="23"/>
      <c r="B20" s="15"/>
      <c r="C20" s="11"/>
      <c r="D20" s="55" t="s">
        <v>22</v>
      </c>
      <c r="E20" s="57" t="s">
        <v>57</v>
      </c>
      <c r="F20" s="71">
        <v>200</v>
      </c>
      <c r="G20" s="71">
        <v>0.13</v>
      </c>
      <c r="H20" s="71">
        <v>0.02</v>
      </c>
      <c r="I20" s="72">
        <v>15.2</v>
      </c>
      <c r="J20" s="71">
        <v>62</v>
      </c>
      <c r="K20" s="39">
        <v>459</v>
      </c>
      <c r="L20" s="58"/>
    </row>
    <row r="21" spans="1:12" ht="15" x14ac:dyDescent="0.25">
      <c r="A21" s="24"/>
      <c r="B21" s="17"/>
      <c r="C21" s="8"/>
      <c r="D21" s="18" t="s">
        <v>33</v>
      </c>
      <c r="E21" s="9"/>
      <c r="F21" s="19">
        <f>SUM(F18:F20)</f>
        <v>460</v>
      </c>
      <c r="G21" s="19">
        <f>SUM(G18:G20)</f>
        <v>11.53</v>
      </c>
      <c r="H21" s="19">
        <f>SUM(H18:H20)</f>
        <v>11.98</v>
      </c>
      <c r="I21" s="19">
        <f>SUM(I18:I20)</f>
        <v>50.25</v>
      </c>
      <c r="J21" s="19">
        <f>SUM(J18:J20)</f>
        <v>352.5</v>
      </c>
      <c r="K21" s="25"/>
      <c r="L21" s="19">
        <v>100</v>
      </c>
    </row>
    <row r="22" spans="1:12" ht="15" customHeight="1" thickBot="1" x14ac:dyDescent="0.25">
      <c r="A22" s="27">
        <f>A6</f>
        <v>1</v>
      </c>
      <c r="B22" s="28">
        <f>B6</f>
        <v>1</v>
      </c>
      <c r="C22" s="107" t="s">
        <v>4</v>
      </c>
      <c r="D22" s="108"/>
      <c r="E22" s="29"/>
      <c r="F22" s="30">
        <f>F9+F21+F17</f>
        <v>1900</v>
      </c>
      <c r="G22" s="30">
        <f>G9+G21+G17</f>
        <v>57.499999999105931</v>
      </c>
      <c r="H22" s="30">
        <f>H9+H21+H17</f>
        <v>59.149999999552961</v>
      </c>
      <c r="I22" s="30">
        <f>I9+I21+I17</f>
        <v>251.23</v>
      </c>
      <c r="J22" s="30">
        <f>J9+J21+J17</f>
        <v>1762.51</v>
      </c>
      <c r="K22" s="30"/>
      <c r="L22" s="30">
        <f>L9+L21+L17</f>
        <v>360</v>
      </c>
    </row>
    <row r="23" spans="1:12" ht="15" x14ac:dyDescent="0.25">
      <c r="A23" s="20">
        <v>1</v>
      </c>
      <c r="B23" s="21">
        <v>2</v>
      </c>
      <c r="C23" s="22" t="s">
        <v>20</v>
      </c>
      <c r="D23" s="5" t="s">
        <v>28</v>
      </c>
      <c r="E23" s="46" t="s">
        <v>60</v>
      </c>
      <c r="F23" s="69">
        <v>90</v>
      </c>
      <c r="G23" s="69">
        <v>2.14</v>
      </c>
      <c r="H23" s="69">
        <v>3.21</v>
      </c>
      <c r="I23" s="70">
        <v>0.1</v>
      </c>
      <c r="J23" s="69">
        <v>75.5</v>
      </c>
      <c r="K23" s="73">
        <v>371</v>
      </c>
      <c r="L23" s="49"/>
    </row>
    <row r="24" spans="1:12" ht="15" x14ac:dyDescent="0.25">
      <c r="A24" s="23"/>
      <c r="B24" s="15"/>
      <c r="C24" s="11"/>
      <c r="D24" s="7" t="s">
        <v>29</v>
      </c>
      <c r="E24" s="47" t="s">
        <v>61</v>
      </c>
      <c r="F24" s="66">
        <v>150</v>
      </c>
      <c r="G24" s="66">
        <v>3.31</v>
      </c>
      <c r="H24" s="66">
        <v>2.76</v>
      </c>
      <c r="I24" s="67">
        <v>18.73</v>
      </c>
      <c r="J24" s="66">
        <v>65.2</v>
      </c>
      <c r="K24" s="68">
        <v>202</v>
      </c>
      <c r="L24" s="50"/>
    </row>
    <row r="25" spans="1:12" ht="30" x14ac:dyDescent="0.25">
      <c r="A25" s="23"/>
      <c r="B25" s="15"/>
      <c r="C25" s="11"/>
      <c r="D25" s="7" t="s">
        <v>26</v>
      </c>
      <c r="E25" s="62" t="s">
        <v>74</v>
      </c>
      <c r="F25" s="66">
        <v>130</v>
      </c>
      <c r="G25" s="66">
        <f>5.08+0.06+6.08</f>
        <v>11.219999999999999</v>
      </c>
      <c r="H25" s="66">
        <f>4.6+0.64+5.44</f>
        <v>10.68</v>
      </c>
      <c r="I25" s="67">
        <f>0.28+39.36+0.104</f>
        <v>39.744</v>
      </c>
      <c r="J25" s="66">
        <f>63+52.8+186</f>
        <v>301.8</v>
      </c>
      <c r="K25" s="68" t="s">
        <v>65</v>
      </c>
      <c r="L25" s="50"/>
    </row>
    <row r="26" spans="1:12" ht="15.75" thickBot="1" x14ac:dyDescent="0.3">
      <c r="A26" s="23"/>
      <c r="B26" s="15"/>
      <c r="C26" s="11"/>
      <c r="D26" s="55" t="s">
        <v>22</v>
      </c>
      <c r="E26" s="57" t="s">
        <v>63</v>
      </c>
      <c r="F26" s="71">
        <v>200</v>
      </c>
      <c r="G26" s="71">
        <v>2.6</v>
      </c>
      <c r="H26" s="71">
        <v>3.1</v>
      </c>
      <c r="I26" s="72">
        <v>25.16</v>
      </c>
      <c r="J26" s="71">
        <v>145</v>
      </c>
      <c r="K26" s="74">
        <v>502</v>
      </c>
      <c r="L26" s="50"/>
    </row>
    <row r="27" spans="1:12" ht="15" x14ac:dyDescent="0.25">
      <c r="A27" s="24"/>
      <c r="B27" s="17"/>
      <c r="C27" s="8"/>
      <c r="D27" s="18" t="s">
        <v>33</v>
      </c>
      <c r="E27" s="9"/>
      <c r="F27" s="19">
        <f>SUM(F23:F26)</f>
        <v>570</v>
      </c>
      <c r="G27" s="19">
        <f>SUM(G23:G26)</f>
        <v>19.27</v>
      </c>
      <c r="H27" s="19">
        <f>SUM(H23:H26)</f>
        <v>19.75</v>
      </c>
      <c r="I27" s="19">
        <f>SUM(I23:I26)</f>
        <v>83.733999999999995</v>
      </c>
      <c r="J27" s="19">
        <f>SUM(J23:J26)</f>
        <v>587.5</v>
      </c>
      <c r="K27" s="25"/>
      <c r="L27" s="19">
        <v>100</v>
      </c>
    </row>
    <row r="28" spans="1:12" ht="15" x14ac:dyDescent="0.25">
      <c r="A28" s="26">
        <f>A23</f>
        <v>1</v>
      </c>
      <c r="B28" s="13">
        <v>2</v>
      </c>
      <c r="C28" s="10" t="s">
        <v>25</v>
      </c>
      <c r="D28" s="8" t="s">
        <v>26</v>
      </c>
      <c r="E28" s="52" t="s">
        <v>66</v>
      </c>
      <c r="F28" s="63">
        <v>100</v>
      </c>
      <c r="G28" s="63">
        <v>1.1000000000000001</v>
      </c>
      <c r="H28" s="63">
        <v>6.1100001335144043</v>
      </c>
      <c r="I28" s="64">
        <v>4.559999942779541</v>
      </c>
      <c r="J28" s="63">
        <v>77.7</v>
      </c>
      <c r="K28" s="65">
        <v>20</v>
      </c>
      <c r="L28" s="38"/>
    </row>
    <row r="29" spans="1:12" ht="15" x14ac:dyDescent="0.25">
      <c r="A29" s="23"/>
      <c r="B29" s="15"/>
      <c r="C29" s="11"/>
      <c r="D29" s="7" t="s">
        <v>27</v>
      </c>
      <c r="E29" s="47" t="s">
        <v>67</v>
      </c>
      <c r="F29" s="66">
        <v>250</v>
      </c>
      <c r="G29" s="66">
        <v>2</v>
      </c>
      <c r="H29" s="66">
        <v>4.26</v>
      </c>
      <c r="I29" s="67">
        <v>7.24</v>
      </c>
      <c r="J29" s="66">
        <v>74</v>
      </c>
      <c r="K29" s="68">
        <v>116</v>
      </c>
      <c r="L29" s="38"/>
    </row>
    <row r="30" spans="1:12" ht="15" x14ac:dyDescent="0.25">
      <c r="A30" s="23"/>
      <c r="B30" s="15"/>
      <c r="C30" s="11"/>
      <c r="D30" s="7" t="s">
        <v>28</v>
      </c>
      <c r="E30" s="47" t="s">
        <v>68</v>
      </c>
      <c r="F30" s="66">
        <v>120</v>
      </c>
      <c r="G30" s="66">
        <f>6.22+0.42</f>
        <v>6.64</v>
      </c>
      <c r="H30" s="66">
        <f>8.59+2.8</f>
        <v>11.39</v>
      </c>
      <c r="I30" s="67">
        <f>14.16+0.72</f>
        <v>14.88</v>
      </c>
      <c r="J30" s="66">
        <f>114.89+16.67</f>
        <v>131.56</v>
      </c>
      <c r="K30" s="68" t="s">
        <v>64</v>
      </c>
      <c r="L30" s="38"/>
    </row>
    <row r="31" spans="1:12" ht="15" x14ac:dyDescent="0.25">
      <c r="A31" s="23"/>
      <c r="B31" s="15"/>
      <c r="C31" s="11"/>
      <c r="D31" s="7" t="s">
        <v>29</v>
      </c>
      <c r="E31" s="47" t="s">
        <v>69</v>
      </c>
      <c r="F31" s="66">
        <v>150</v>
      </c>
      <c r="G31" s="66">
        <v>5.55</v>
      </c>
      <c r="H31" s="66">
        <v>4.9499998092651367</v>
      </c>
      <c r="I31" s="67">
        <v>14.55</v>
      </c>
      <c r="J31" s="66">
        <v>184.5</v>
      </c>
      <c r="K31" s="68">
        <v>256</v>
      </c>
      <c r="L31" s="38"/>
    </row>
    <row r="32" spans="1:12" ht="15" x14ac:dyDescent="0.25">
      <c r="A32" s="23"/>
      <c r="B32" s="15"/>
      <c r="C32" s="11"/>
      <c r="D32" s="7" t="s">
        <v>22</v>
      </c>
      <c r="E32" s="47" t="s">
        <v>70</v>
      </c>
      <c r="F32" s="66">
        <v>200</v>
      </c>
      <c r="G32" s="66">
        <v>0.1</v>
      </c>
      <c r="H32" s="66">
        <v>0.10000000149011612</v>
      </c>
      <c r="I32" s="67">
        <v>10.9</v>
      </c>
      <c r="J32" s="66">
        <v>45</v>
      </c>
      <c r="K32" s="68">
        <v>492</v>
      </c>
      <c r="L32" s="38"/>
    </row>
    <row r="33" spans="1:12" ht="15" x14ac:dyDescent="0.25">
      <c r="A33" s="23"/>
      <c r="B33" s="15"/>
      <c r="C33" s="11"/>
      <c r="D33" s="7" t="s">
        <v>31</v>
      </c>
      <c r="E33" s="47" t="s">
        <v>52</v>
      </c>
      <c r="F33" s="66">
        <v>80</v>
      </c>
      <c r="G33" s="66">
        <v>6.08</v>
      </c>
      <c r="H33" s="66">
        <v>0.64</v>
      </c>
      <c r="I33" s="67">
        <v>39.36</v>
      </c>
      <c r="J33" s="66">
        <v>186</v>
      </c>
      <c r="K33" s="68">
        <v>573</v>
      </c>
      <c r="L33" s="38"/>
    </row>
    <row r="34" spans="1:12" ht="15" x14ac:dyDescent="0.25">
      <c r="A34" s="23"/>
      <c r="B34" s="15"/>
      <c r="C34" s="11"/>
      <c r="D34" s="7" t="s">
        <v>32</v>
      </c>
      <c r="E34" s="56" t="s">
        <v>53</v>
      </c>
      <c r="F34" s="76">
        <v>60</v>
      </c>
      <c r="G34" s="76">
        <v>5.44</v>
      </c>
      <c r="H34" s="76">
        <v>0.2</v>
      </c>
      <c r="I34" s="77">
        <v>25.75</v>
      </c>
      <c r="J34" s="76">
        <v>123.74</v>
      </c>
      <c r="K34" s="75">
        <v>575</v>
      </c>
      <c r="L34" s="38"/>
    </row>
    <row r="35" spans="1:12" ht="15.75" thickBot="1" x14ac:dyDescent="0.3">
      <c r="A35" s="23"/>
      <c r="B35" s="15"/>
      <c r="C35" s="11"/>
      <c r="D35" s="18" t="s">
        <v>33</v>
      </c>
      <c r="E35" s="9"/>
      <c r="F35" s="19">
        <f>SUM(F28:F34)</f>
        <v>960</v>
      </c>
      <c r="G35" s="19">
        <f>SUM(G28:G34)</f>
        <v>26.91</v>
      </c>
      <c r="H35" s="19">
        <f>SUM(H28:H34)</f>
        <v>27.649999944269656</v>
      </c>
      <c r="I35" s="19">
        <f>SUM(I28:I34)</f>
        <v>117.23999994277955</v>
      </c>
      <c r="J35" s="19">
        <f>SUM(J28:J34)</f>
        <v>822.5</v>
      </c>
      <c r="K35" s="25"/>
      <c r="L35" s="19">
        <v>160</v>
      </c>
    </row>
    <row r="36" spans="1:12" ht="15" x14ac:dyDescent="0.25">
      <c r="A36" s="26">
        <v>1</v>
      </c>
      <c r="B36" s="51">
        <v>2</v>
      </c>
      <c r="C36" s="10" t="s">
        <v>46</v>
      </c>
      <c r="D36" s="54" t="s">
        <v>54</v>
      </c>
      <c r="E36" s="46" t="s">
        <v>71</v>
      </c>
      <c r="F36" s="69">
        <v>100</v>
      </c>
      <c r="G36" s="69">
        <v>7.44</v>
      </c>
      <c r="H36" s="69">
        <v>9.8000000000000007</v>
      </c>
      <c r="I36" s="70">
        <v>17.899999999999999</v>
      </c>
      <c r="J36" s="69">
        <v>151.80000000000001</v>
      </c>
      <c r="K36" s="73">
        <v>535</v>
      </c>
      <c r="L36" s="38"/>
    </row>
    <row r="37" spans="1:12" ht="15.75" customHeight="1" x14ac:dyDescent="0.25">
      <c r="A37" s="23"/>
      <c r="B37" s="15"/>
      <c r="C37" s="11"/>
      <c r="D37" s="48" t="s">
        <v>24</v>
      </c>
      <c r="E37" s="47" t="s">
        <v>75</v>
      </c>
      <c r="F37" s="66">
        <v>150</v>
      </c>
      <c r="G37" s="66">
        <v>2.59</v>
      </c>
      <c r="H37" s="66">
        <v>0.7</v>
      </c>
      <c r="I37" s="67">
        <v>16.5</v>
      </c>
      <c r="J37" s="66">
        <v>119.8</v>
      </c>
      <c r="K37" s="68">
        <v>82</v>
      </c>
      <c r="L37" s="38"/>
    </row>
    <row r="38" spans="1:12" ht="15.75" thickBot="1" x14ac:dyDescent="0.3">
      <c r="A38" s="23"/>
      <c r="B38" s="15"/>
      <c r="C38" s="11"/>
      <c r="D38" s="55" t="s">
        <v>22</v>
      </c>
      <c r="E38" s="57" t="s">
        <v>73</v>
      </c>
      <c r="F38" s="71">
        <v>200</v>
      </c>
      <c r="G38" s="71">
        <v>1.52</v>
      </c>
      <c r="H38" s="71">
        <v>1.35</v>
      </c>
      <c r="I38" s="72">
        <v>15.9</v>
      </c>
      <c r="J38" s="71">
        <v>81</v>
      </c>
      <c r="K38" s="74">
        <v>460</v>
      </c>
      <c r="L38" s="38"/>
    </row>
    <row r="39" spans="1:12" ht="15" x14ac:dyDescent="0.25">
      <c r="A39" s="24"/>
      <c r="B39" s="17"/>
      <c r="C39" s="8"/>
      <c r="D39" s="18" t="s">
        <v>33</v>
      </c>
      <c r="E39" s="9"/>
      <c r="F39" s="19">
        <f>SUM(F36:F38)</f>
        <v>450</v>
      </c>
      <c r="G39" s="19">
        <f>SUM(G36:G38)</f>
        <v>11.55</v>
      </c>
      <c r="H39" s="19">
        <f>SUM(H36:H38)</f>
        <v>11.85</v>
      </c>
      <c r="I39" s="19">
        <f>SUM(I36:I38)</f>
        <v>50.3</v>
      </c>
      <c r="J39" s="19">
        <f>SUM(J36:J38)</f>
        <v>352.6</v>
      </c>
      <c r="K39" s="25"/>
      <c r="L39" s="19">
        <v>100</v>
      </c>
    </row>
    <row r="40" spans="1:12" ht="13.5" thickBot="1" x14ac:dyDescent="0.25">
      <c r="A40" s="27">
        <f>A23</f>
        <v>1</v>
      </c>
      <c r="B40" s="28">
        <f>B23</f>
        <v>2</v>
      </c>
      <c r="C40" s="107" t="s">
        <v>4</v>
      </c>
      <c r="D40" s="108"/>
      <c r="E40" s="29"/>
      <c r="F40" s="30">
        <f>F27+F39+F35</f>
        <v>1980</v>
      </c>
      <c r="G40" s="30">
        <f>G27+G39+G35</f>
        <v>57.730000000000004</v>
      </c>
      <c r="H40" s="30">
        <f>H27+H39+H35</f>
        <v>59.249999944269661</v>
      </c>
      <c r="I40" s="30">
        <f>I27+I39+I35</f>
        <v>251.27399994277954</v>
      </c>
      <c r="J40" s="30">
        <f>J27+J39+J35</f>
        <v>1762.6</v>
      </c>
      <c r="K40" s="30"/>
      <c r="L40" s="30">
        <f>L27+L39+L35</f>
        <v>360</v>
      </c>
    </row>
    <row r="41" spans="1:12" ht="15" x14ac:dyDescent="0.25">
      <c r="A41" s="20">
        <v>1</v>
      </c>
      <c r="B41" s="21">
        <v>3</v>
      </c>
      <c r="C41" s="22" t="s">
        <v>20</v>
      </c>
      <c r="D41" s="5" t="s">
        <v>21</v>
      </c>
      <c r="E41" s="46" t="s">
        <v>76</v>
      </c>
      <c r="F41" s="69">
        <v>150</v>
      </c>
      <c r="G41" s="69">
        <v>11.61</v>
      </c>
      <c r="H41" s="69">
        <v>15.67</v>
      </c>
      <c r="I41" s="70">
        <v>17.43</v>
      </c>
      <c r="J41" s="69">
        <v>223.1</v>
      </c>
      <c r="K41" s="73">
        <v>285</v>
      </c>
      <c r="L41" s="49"/>
    </row>
    <row r="42" spans="1:12" ht="15" x14ac:dyDescent="0.25">
      <c r="A42" s="23"/>
      <c r="B42" s="15"/>
      <c r="C42" s="11"/>
      <c r="D42" s="7" t="s">
        <v>55</v>
      </c>
      <c r="E42" s="47" t="s">
        <v>77</v>
      </c>
      <c r="F42" s="66">
        <v>20</v>
      </c>
      <c r="G42" s="66">
        <v>0.08</v>
      </c>
      <c r="H42" s="66">
        <v>0</v>
      </c>
      <c r="I42" s="67">
        <v>8</v>
      </c>
      <c r="J42" s="66">
        <v>65.400000000000006</v>
      </c>
      <c r="K42" s="68">
        <v>86</v>
      </c>
      <c r="L42" s="50"/>
    </row>
    <row r="43" spans="1:12" ht="15" x14ac:dyDescent="0.25">
      <c r="A43" s="23"/>
      <c r="B43" s="15"/>
      <c r="C43" s="11"/>
      <c r="D43" s="7" t="s">
        <v>22</v>
      </c>
      <c r="E43" s="47" t="s">
        <v>88</v>
      </c>
      <c r="F43" s="66">
        <v>200</v>
      </c>
      <c r="G43" s="66">
        <v>2.6</v>
      </c>
      <c r="H43" s="66">
        <v>3.2</v>
      </c>
      <c r="I43" s="67">
        <v>19</v>
      </c>
      <c r="J43" s="66">
        <v>115</v>
      </c>
      <c r="K43" s="68">
        <v>466</v>
      </c>
      <c r="L43" s="50"/>
    </row>
    <row r="44" spans="1:12" ht="15" x14ac:dyDescent="0.25">
      <c r="A44" s="23"/>
      <c r="B44" s="15"/>
      <c r="C44" s="11"/>
      <c r="D44" s="7" t="s">
        <v>23</v>
      </c>
      <c r="E44" s="47" t="s">
        <v>52</v>
      </c>
      <c r="F44" s="66">
        <v>60</v>
      </c>
      <c r="G44" s="66">
        <v>4.5599999999999996</v>
      </c>
      <c r="H44" s="66">
        <v>0.48</v>
      </c>
      <c r="I44" s="67">
        <v>29.52</v>
      </c>
      <c r="J44" s="66">
        <v>140</v>
      </c>
      <c r="K44" s="68">
        <v>573</v>
      </c>
      <c r="L44" s="50"/>
    </row>
    <row r="45" spans="1:12" ht="15" x14ac:dyDescent="0.25">
      <c r="A45" s="23"/>
      <c r="B45" s="15"/>
      <c r="C45" s="11"/>
      <c r="D45" s="7" t="s">
        <v>24</v>
      </c>
      <c r="E45" s="37" t="s">
        <v>72</v>
      </c>
      <c r="F45" s="38">
        <v>200</v>
      </c>
      <c r="G45" s="38">
        <v>0.4</v>
      </c>
      <c r="H45" s="38">
        <v>0.4</v>
      </c>
      <c r="I45" s="38">
        <v>9.8000000000000007</v>
      </c>
      <c r="J45" s="38">
        <v>44</v>
      </c>
      <c r="K45" s="39">
        <v>82</v>
      </c>
      <c r="L45" s="38"/>
    </row>
    <row r="46" spans="1:12" ht="15" x14ac:dyDescent="0.25">
      <c r="A46" s="24"/>
      <c r="B46" s="17"/>
      <c r="C46" s="8"/>
      <c r="D46" s="18" t="s">
        <v>33</v>
      </c>
      <c r="E46" s="9"/>
      <c r="F46" s="19">
        <f>SUM(F41:F45)</f>
        <v>630</v>
      </c>
      <c r="G46" s="19">
        <f>SUM(G41:G45)</f>
        <v>19.249999999999996</v>
      </c>
      <c r="H46" s="19">
        <f>SUM(H41:H45)</f>
        <v>19.75</v>
      </c>
      <c r="I46" s="19">
        <f>SUM(I41:I45)</f>
        <v>83.75</v>
      </c>
      <c r="J46" s="19">
        <f>SUM(J41:J45)</f>
        <v>587.5</v>
      </c>
      <c r="K46" s="25"/>
      <c r="L46" s="19">
        <v>100</v>
      </c>
    </row>
    <row r="47" spans="1:12" ht="15" x14ac:dyDescent="0.25">
      <c r="A47" s="26">
        <f>A41</f>
        <v>1</v>
      </c>
      <c r="B47" s="13">
        <v>3</v>
      </c>
      <c r="C47" s="10" t="s">
        <v>25</v>
      </c>
      <c r="D47" s="7" t="s">
        <v>26</v>
      </c>
      <c r="E47" s="52" t="s">
        <v>78</v>
      </c>
      <c r="F47" s="63">
        <v>100</v>
      </c>
      <c r="G47" s="63">
        <v>1</v>
      </c>
      <c r="H47" s="63">
        <v>6</v>
      </c>
      <c r="I47" s="64">
        <v>3.1</v>
      </c>
      <c r="J47" s="63">
        <v>70</v>
      </c>
      <c r="K47" s="65">
        <v>5</v>
      </c>
      <c r="L47" s="38"/>
    </row>
    <row r="48" spans="1:12" ht="15" x14ac:dyDescent="0.25">
      <c r="A48" s="23"/>
      <c r="B48" s="15"/>
      <c r="C48" s="11"/>
      <c r="D48" s="7" t="s">
        <v>27</v>
      </c>
      <c r="E48" s="47" t="s">
        <v>79</v>
      </c>
      <c r="F48" s="66">
        <v>200</v>
      </c>
      <c r="G48" s="66">
        <v>2</v>
      </c>
      <c r="H48" s="66">
        <v>3.08</v>
      </c>
      <c r="I48" s="67">
        <v>8.9</v>
      </c>
      <c r="J48" s="66">
        <v>71.400000000000006</v>
      </c>
      <c r="K48" s="68">
        <v>128</v>
      </c>
      <c r="L48" s="38"/>
    </row>
    <row r="49" spans="1:12" ht="15" x14ac:dyDescent="0.25">
      <c r="A49" s="23"/>
      <c r="B49" s="15"/>
      <c r="C49" s="11"/>
      <c r="D49" s="7" t="s">
        <v>28</v>
      </c>
      <c r="E49" s="47" t="s">
        <v>82</v>
      </c>
      <c r="F49" s="66">
        <v>140</v>
      </c>
      <c r="G49" s="66">
        <f>11.4+1.47</f>
        <v>12.870000000000001</v>
      </c>
      <c r="H49" s="66">
        <f>6.55+5.045</f>
        <v>11.594999999999999</v>
      </c>
      <c r="I49" s="67">
        <f>9.45+2.425</f>
        <v>11.875</v>
      </c>
      <c r="J49" s="66">
        <f>131+58.2</f>
        <v>189.2</v>
      </c>
      <c r="K49" s="68">
        <v>350</v>
      </c>
      <c r="L49" s="38"/>
    </row>
    <row r="50" spans="1:12" ht="15" x14ac:dyDescent="0.25">
      <c r="A50" s="23"/>
      <c r="B50" s="15"/>
      <c r="C50" s="11"/>
      <c r="D50" s="7" t="s">
        <v>29</v>
      </c>
      <c r="E50" s="47" t="s">
        <v>80</v>
      </c>
      <c r="F50" s="66">
        <v>200</v>
      </c>
      <c r="G50" s="66">
        <v>3</v>
      </c>
      <c r="H50" s="66">
        <v>5.8</v>
      </c>
      <c r="I50" s="67">
        <v>34.06</v>
      </c>
      <c r="J50" s="66">
        <v>212</v>
      </c>
      <c r="K50" s="68">
        <v>200</v>
      </c>
      <c r="L50" s="38"/>
    </row>
    <row r="51" spans="1:12" ht="15" x14ac:dyDescent="0.25">
      <c r="A51" s="23"/>
      <c r="B51" s="15"/>
      <c r="C51" s="11"/>
      <c r="D51" s="7" t="s">
        <v>30</v>
      </c>
      <c r="E51" s="47" t="s">
        <v>81</v>
      </c>
      <c r="F51" s="66">
        <v>200</v>
      </c>
      <c r="G51" s="66">
        <v>0.12</v>
      </c>
      <c r="H51" s="66">
        <v>0.04</v>
      </c>
      <c r="I51" s="67">
        <v>9.9</v>
      </c>
      <c r="J51" s="66">
        <v>41</v>
      </c>
      <c r="K51" s="68">
        <v>497</v>
      </c>
      <c r="L51" s="38"/>
    </row>
    <row r="52" spans="1:12" ht="15" x14ac:dyDescent="0.25">
      <c r="A52" s="23"/>
      <c r="B52" s="15"/>
      <c r="C52" s="11"/>
      <c r="D52" s="7" t="s">
        <v>31</v>
      </c>
      <c r="E52" s="47" t="s">
        <v>52</v>
      </c>
      <c r="F52" s="66">
        <v>80</v>
      </c>
      <c r="G52" s="66">
        <v>4.5599999999999996</v>
      </c>
      <c r="H52" s="66">
        <v>0.48</v>
      </c>
      <c r="I52" s="67">
        <v>29.52</v>
      </c>
      <c r="J52" s="66">
        <v>140</v>
      </c>
      <c r="K52" s="68">
        <v>573</v>
      </c>
      <c r="L52" s="38"/>
    </row>
    <row r="53" spans="1:12" ht="15" x14ac:dyDescent="0.25">
      <c r="A53" s="23"/>
      <c r="B53" s="15"/>
      <c r="C53" s="11"/>
      <c r="D53" s="7" t="s">
        <v>32</v>
      </c>
      <c r="E53" s="47" t="s">
        <v>53</v>
      </c>
      <c r="F53" s="66">
        <v>60</v>
      </c>
      <c r="G53" s="66">
        <v>3.4</v>
      </c>
      <c r="H53" s="66">
        <v>0.65</v>
      </c>
      <c r="I53" s="67">
        <v>19.899999999999999</v>
      </c>
      <c r="J53" s="66">
        <v>99</v>
      </c>
      <c r="K53" s="68">
        <v>575</v>
      </c>
      <c r="L53" s="38"/>
    </row>
    <row r="54" spans="1:12" ht="15.75" thickBot="1" x14ac:dyDescent="0.3">
      <c r="A54" s="23"/>
      <c r="B54" s="15"/>
      <c r="C54" s="11"/>
      <c r="D54" s="18" t="s">
        <v>33</v>
      </c>
      <c r="E54" s="9"/>
      <c r="F54" s="19">
        <f>SUM(F47:F53)</f>
        <v>980</v>
      </c>
      <c r="G54" s="19">
        <f>SUM(G47:G53)</f>
        <v>26.95</v>
      </c>
      <c r="H54" s="19">
        <f>SUM(H47:H53)</f>
        <v>27.644999999999996</v>
      </c>
      <c r="I54" s="19">
        <f>SUM(I47:I53)</f>
        <v>117.255</v>
      </c>
      <c r="J54" s="19">
        <f>SUM(J47:J53)</f>
        <v>822.6</v>
      </c>
      <c r="K54" s="25"/>
      <c r="L54" s="19">
        <v>160</v>
      </c>
    </row>
    <row r="55" spans="1:12" ht="15" x14ac:dyDescent="0.25">
      <c r="A55" s="26">
        <v>1</v>
      </c>
      <c r="B55" s="51">
        <f>B41</f>
        <v>3</v>
      </c>
      <c r="C55" s="10" t="s">
        <v>46</v>
      </c>
      <c r="D55" s="54" t="s">
        <v>54</v>
      </c>
      <c r="E55" s="46" t="s">
        <v>83</v>
      </c>
      <c r="F55" s="69">
        <v>100</v>
      </c>
      <c r="G55" s="69">
        <v>11.35</v>
      </c>
      <c r="H55" s="69">
        <v>11.69</v>
      </c>
      <c r="I55" s="70">
        <v>26.4</v>
      </c>
      <c r="J55" s="69">
        <v>255</v>
      </c>
      <c r="K55" s="73">
        <v>531</v>
      </c>
      <c r="L55" s="38"/>
    </row>
    <row r="56" spans="1:12" ht="13.5" customHeight="1" x14ac:dyDescent="0.25">
      <c r="A56" s="23"/>
      <c r="B56" s="15"/>
      <c r="C56" s="11"/>
      <c r="D56" s="48" t="s">
        <v>22</v>
      </c>
      <c r="E56" s="47" t="s">
        <v>84</v>
      </c>
      <c r="F56" s="66">
        <v>200</v>
      </c>
      <c r="G56" s="66">
        <v>0.16</v>
      </c>
      <c r="H56" s="66">
        <v>0.16</v>
      </c>
      <c r="I56" s="67">
        <v>23.88</v>
      </c>
      <c r="J56" s="66">
        <v>97.6</v>
      </c>
      <c r="K56" s="68">
        <v>479</v>
      </c>
      <c r="L56" s="38"/>
    </row>
    <row r="57" spans="1:12" ht="15" x14ac:dyDescent="0.25">
      <c r="A57" s="24"/>
      <c r="B57" s="17"/>
      <c r="C57" s="8"/>
      <c r="D57" s="18" t="s">
        <v>33</v>
      </c>
      <c r="E57" s="9"/>
      <c r="F57" s="19">
        <f>SUM(F55:F56)</f>
        <v>300</v>
      </c>
      <c r="G57" s="19">
        <f>SUM(G55:G56)</f>
        <v>11.51</v>
      </c>
      <c r="H57" s="19">
        <f>SUM(H55:H56)</f>
        <v>11.85</v>
      </c>
      <c r="I57" s="19">
        <f>SUM(I55:I56)</f>
        <v>50.28</v>
      </c>
      <c r="J57" s="19">
        <f>SUM(J55:J56)</f>
        <v>352.6</v>
      </c>
      <c r="K57" s="25"/>
      <c r="L57" s="19">
        <v>100</v>
      </c>
    </row>
    <row r="58" spans="1:12" ht="13.5" thickBot="1" x14ac:dyDescent="0.25">
      <c r="A58" s="27">
        <f>A41</f>
        <v>1</v>
      </c>
      <c r="B58" s="28">
        <f>B41</f>
        <v>3</v>
      </c>
      <c r="C58" s="107" t="s">
        <v>4</v>
      </c>
      <c r="D58" s="108"/>
      <c r="E58" s="29"/>
      <c r="F58" s="30">
        <f>F46+F57+F54</f>
        <v>1910</v>
      </c>
      <c r="G58" s="30">
        <f>G46+G57+G54</f>
        <v>57.709999999999994</v>
      </c>
      <c r="H58" s="30">
        <f>H46+H57+H54</f>
        <v>59.244999999999997</v>
      </c>
      <c r="I58" s="30">
        <f>I46+I57+I54</f>
        <v>251.285</v>
      </c>
      <c r="J58" s="30">
        <f>J46+J57+J54</f>
        <v>1762.7</v>
      </c>
      <c r="K58" s="30"/>
      <c r="L58" s="30">
        <f>L46+L57+L54</f>
        <v>360</v>
      </c>
    </row>
    <row r="59" spans="1:12" ht="15" x14ac:dyDescent="0.25">
      <c r="A59" s="20">
        <v>1</v>
      </c>
      <c r="B59" s="21">
        <v>4</v>
      </c>
      <c r="C59" s="22" t="s">
        <v>20</v>
      </c>
      <c r="D59" s="5" t="s">
        <v>28</v>
      </c>
      <c r="E59" s="46" t="s">
        <v>85</v>
      </c>
      <c r="F59" s="69">
        <v>135</v>
      </c>
      <c r="G59" s="69">
        <f>7.67+0.4</f>
        <v>8.07</v>
      </c>
      <c r="H59" s="69">
        <f>4.6+6.35</f>
        <v>10.95</v>
      </c>
      <c r="I59" s="70">
        <f>0.24+0.56</f>
        <v>0.8</v>
      </c>
      <c r="J59" s="69">
        <f>105.6+65.5</f>
        <v>171.1</v>
      </c>
      <c r="K59" s="73" t="s">
        <v>87</v>
      </c>
      <c r="L59" s="49"/>
    </row>
    <row r="60" spans="1:12" ht="15" x14ac:dyDescent="0.25">
      <c r="A60" s="23"/>
      <c r="B60" s="15"/>
      <c r="C60" s="11"/>
      <c r="D60" s="7" t="s">
        <v>29</v>
      </c>
      <c r="E60" s="47" t="s">
        <v>86</v>
      </c>
      <c r="F60" s="66">
        <v>200</v>
      </c>
      <c r="G60" s="66">
        <v>5.0199999999999996</v>
      </c>
      <c r="H60" s="66">
        <v>7.24</v>
      </c>
      <c r="I60" s="67">
        <v>41.93</v>
      </c>
      <c r="J60" s="66">
        <v>212.4</v>
      </c>
      <c r="K60" s="68">
        <v>385</v>
      </c>
      <c r="L60" s="50"/>
    </row>
    <row r="61" spans="1:12" ht="15" x14ac:dyDescent="0.25">
      <c r="A61" s="23"/>
      <c r="B61" s="15"/>
      <c r="C61" s="11"/>
      <c r="D61" s="7" t="s">
        <v>22</v>
      </c>
      <c r="E61" s="47" t="s">
        <v>73</v>
      </c>
      <c r="F61" s="66">
        <v>200</v>
      </c>
      <c r="G61" s="66">
        <v>1.6</v>
      </c>
      <c r="H61" s="66">
        <v>1.3</v>
      </c>
      <c r="I61" s="67">
        <v>11.5</v>
      </c>
      <c r="J61" s="66">
        <v>64</v>
      </c>
      <c r="K61" s="68">
        <v>459</v>
      </c>
      <c r="L61" s="50"/>
    </row>
    <row r="62" spans="1:12" ht="15" x14ac:dyDescent="0.25">
      <c r="A62" s="23"/>
      <c r="B62" s="15"/>
      <c r="C62" s="11"/>
      <c r="D62" s="7" t="s">
        <v>23</v>
      </c>
      <c r="E62" s="47" t="s">
        <v>52</v>
      </c>
      <c r="F62" s="66">
        <v>60</v>
      </c>
      <c r="G62" s="66">
        <v>4.5599999999999996</v>
      </c>
      <c r="H62" s="66">
        <v>0.48</v>
      </c>
      <c r="I62" s="67">
        <v>29.520000457763672</v>
      </c>
      <c r="J62" s="66">
        <v>140</v>
      </c>
      <c r="K62" s="68">
        <v>573</v>
      </c>
      <c r="L62" s="50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SUM(F59:F62)</f>
        <v>595</v>
      </c>
      <c r="G63" s="19">
        <f>SUM(G59:G62)</f>
        <v>19.25</v>
      </c>
      <c r="H63" s="19">
        <f>SUM(H59:H62)</f>
        <v>19.97</v>
      </c>
      <c r="I63" s="19">
        <f>SUM(I59:I62)</f>
        <v>83.750000457763662</v>
      </c>
      <c r="J63" s="19">
        <f>SUM(J59:J62)</f>
        <v>587.5</v>
      </c>
      <c r="K63" s="25"/>
      <c r="L63" s="19">
        <v>100</v>
      </c>
    </row>
    <row r="64" spans="1:12" ht="15" x14ac:dyDescent="0.25">
      <c r="A64" s="26">
        <f>A59</f>
        <v>1</v>
      </c>
      <c r="B64" s="13">
        <f>B59</f>
        <v>4</v>
      </c>
      <c r="C64" s="10" t="s">
        <v>25</v>
      </c>
      <c r="D64" s="8" t="s">
        <v>26</v>
      </c>
      <c r="E64" s="52" t="s">
        <v>89</v>
      </c>
      <c r="F64" s="63">
        <v>100</v>
      </c>
      <c r="G64" s="63">
        <v>0.9</v>
      </c>
      <c r="H64" s="63">
        <v>6</v>
      </c>
      <c r="I64" s="64">
        <v>2.6</v>
      </c>
      <c r="J64" s="63">
        <v>68</v>
      </c>
      <c r="K64" s="65">
        <v>13</v>
      </c>
      <c r="L64" s="38"/>
    </row>
    <row r="65" spans="1:12" ht="15" x14ac:dyDescent="0.25">
      <c r="A65" s="23"/>
      <c r="B65" s="15"/>
      <c r="C65" s="11"/>
      <c r="D65" s="7" t="s">
        <v>27</v>
      </c>
      <c r="E65" s="47" t="s">
        <v>90</v>
      </c>
      <c r="F65" s="66">
        <v>200</v>
      </c>
      <c r="G65" s="66">
        <v>1.04</v>
      </c>
      <c r="H65" s="66">
        <v>9.42</v>
      </c>
      <c r="I65" s="67">
        <v>19.760000000000002</v>
      </c>
      <c r="J65" s="66">
        <v>97.5</v>
      </c>
      <c r="K65" s="68">
        <v>103</v>
      </c>
      <c r="L65" s="38"/>
    </row>
    <row r="66" spans="1:12" ht="15" x14ac:dyDescent="0.25">
      <c r="A66" s="23"/>
      <c r="B66" s="15"/>
      <c r="C66" s="11"/>
      <c r="D66" s="7" t="s">
        <v>28</v>
      </c>
      <c r="E66" s="47" t="s">
        <v>91</v>
      </c>
      <c r="F66" s="66">
        <v>200</v>
      </c>
      <c r="G66" s="66">
        <v>16.649999999999999</v>
      </c>
      <c r="H66" s="66">
        <v>10.7</v>
      </c>
      <c r="I66" s="67">
        <v>17.07</v>
      </c>
      <c r="J66" s="66">
        <v>300</v>
      </c>
      <c r="K66" s="68">
        <v>334</v>
      </c>
      <c r="L66" s="38"/>
    </row>
    <row r="67" spans="1:12" ht="15" x14ac:dyDescent="0.25">
      <c r="A67" s="23"/>
      <c r="B67" s="15"/>
      <c r="C67" s="11"/>
      <c r="D67" s="7" t="s">
        <v>22</v>
      </c>
      <c r="E67" s="47" t="s">
        <v>92</v>
      </c>
      <c r="F67" s="66">
        <v>200</v>
      </c>
      <c r="G67" s="66">
        <v>0</v>
      </c>
      <c r="H67" s="66">
        <v>0</v>
      </c>
      <c r="I67" s="67">
        <v>18.600000000000001</v>
      </c>
      <c r="J67" s="66">
        <v>74</v>
      </c>
      <c r="K67" s="68">
        <v>508</v>
      </c>
      <c r="L67" s="38"/>
    </row>
    <row r="68" spans="1:12" ht="15.75" customHeight="1" x14ac:dyDescent="0.25">
      <c r="A68" s="23"/>
      <c r="B68" s="15"/>
      <c r="C68" s="11"/>
      <c r="D68" s="7" t="s">
        <v>24</v>
      </c>
      <c r="E68" s="47" t="s">
        <v>72</v>
      </c>
      <c r="F68" s="66">
        <v>200</v>
      </c>
      <c r="G68" s="66">
        <v>0.4</v>
      </c>
      <c r="H68" s="66">
        <v>0.4</v>
      </c>
      <c r="I68" s="67">
        <v>9.8000000000000007</v>
      </c>
      <c r="J68" s="66">
        <v>44</v>
      </c>
      <c r="K68" s="68">
        <v>82</v>
      </c>
      <c r="L68" s="38"/>
    </row>
    <row r="69" spans="1:12" ht="15" x14ac:dyDescent="0.25">
      <c r="A69" s="23"/>
      <c r="B69" s="15"/>
      <c r="C69" s="11"/>
      <c r="D69" s="7" t="s">
        <v>31</v>
      </c>
      <c r="E69" s="47" t="s">
        <v>52</v>
      </c>
      <c r="F69" s="66">
        <v>80</v>
      </c>
      <c r="G69" s="66">
        <v>4.5599999999999996</v>
      </c>
      <c r="H69" s="66">
        <v>0.48</v>
      </c>
      <c r="I69" s="67">
        <v>29.52</v>
      </c>
      <c r="J69" s="66">
        <v>140</v>
      </c>
      <c r="K69" s="68">
        <v>573</v>
      </c>
      <c r="L69" s="38"/>
    </row>
    <row r="70" spans="1:12" ht="15" x14ac:dyDescent="0.25">
      <c r="A70" s="23"/>
      <c r="B70" s="15"/>
      <c r="C70" s="11"/>
      <c r="D70" s="7" t="s">
        <v>32</v>
      </c>
      <c r="E70" s="47" t="s">
        <v>53</v>
      </c>
      <c r="F70" s="66">
        <v>60</v>
      </c>
      <c r="G70" s="66">
        <v>3.4</v>
      </c>
      <c r="H70" s="66">
        <v>0.65</v>
      </c>
      <c r="I70" s="67">
        <v>19.899999999999999</v>
      </c>
      <c r="J70" s="66">
        <v>99</v>
      </c>
      <c r="K70" s="68">
        <v>575</v>
      </c>
      <c r="L70" s="38"/>
    </row>
    <row r="71" spans="1:12" ht="15.75" thickBot="1" x14ac:dyDescent="0.3">
      <c r="A71" s="23"/>
      <c r="B71" s="15"/>
      <c r="C71" s="11"/>
      <c r="D71" s="18" t="s">
        <v>33</v>
      </c>
      <c r="E71" s="9"/>
      <c r="F71" s="19">
        <f>SUM(F64:F70)</f>
        <v>1040</v>
      </c>
      <c r="G71" s="19">
        <f>SUM(G64:G70)</f>
        <v>26.949999999999996</v>
      </c>
      <c r="H71" s="19">
        <f>SUM(H64:H70)</f>
        <v>27.649999999999995</v>
      </c>
      <c r="I71" s="19">
        <f>SUM(I64:I70)</f>
        <v>117.25</v>
      </c>
      <c r="J71" s="19">
        <f>SUM(J64:J70)</f>
        <v>822.5</v>
      </c>
      <c r="K71" s="25"/>
      <c r="L71" s="19">
        <v>160</v>
      </c>
    </row>
    <row r="72" spans="1:12" ht="15" x14ac:dyDescent="0.25">
      <c r="A72" s="26">
        <v>1</v>
      </c>
      <c r="B72" s="51">
        <f>B59</f>
        <v>4</v>
      </c>
      <c r="C72" s="10" t="s">
        <v>46</v>
      </c>
      <c r="D72" s="54" t="s">
        <v>54</v>
      </c>
      <c r="E72" s="46" t="s">
        <v>93</v>
      </c>
      <c r="F72" s="69">
        <v>100</v>
      </c>
      <c r="G72" s="69">
        <v>9.9700000000000006</v>
      </c>
      <c r="H72" s="69">
        <v>9.8000000000000007</v>
      </c>
      <c r="I72" s="70">
        <v>28.84</v>
      </c>
      <c r="J72" s="69">
        <v>271.60000000000002</v>
      </c>
      <c r="K72" s="73">
        <v>420</v>
      </c>
      <c r="L72" s="38"/>
    </row>
    <row r="73" spans="1:12" ht="15" x14ac:dyDescent="0.25">
      <c r="A73" s="23"/>
      <c r="B73" s="15"/>
      <c r="C73" s="11"/>
      <c r="D73" s="48" t="s">
        <v>22</v>
      </c>
      <c r="E73" s="47" t="s">
        <v>94</v>
      </c>
      <c r="F73" s="66">
        <v>200</v>
      </c>
      <c r="G73" s="66">
        <v>1.52</v>
      </c>
      <c r="H73" s="66">
        <v>1.85</v>
      </c>
      <c r="I73" s="67">
        <v>21.4</v>
      </c>
      <c r="J73" s="66">
        <v>81</v>
      </c>
      <c r="K73" s="68">
        <v>476</v>
      </c>
      <c r="L73" s="38"/>
    </row>
    <row r="74" spans="1:12" ht="15" x14ac:dyDescent="0.25">
      <c r="A74" s="24"/>
      <c r="B74" s="17"/>
      <c r="C74" s="8"/>
      <c r="D74" s="18" t="s">
        <v>33</v>
      </c>
      <c r="E74" s="9"/>
      <c r="F74" s="19">
        <f>SUM(F72:F73)</f>
        <v>300</v>
      </c>
      <c r="G74" s="19">
        <f>SUM(G72:G73)</f>
        <v>11.49</v>
      </c>
      <c r="H74" s="19">
        <f>SUM(H72:H73)</f>
        <v>11.65</v>
      </c>
      <c r="I74" s="19">
        <f>SUM(I72:I73)</f>
        <v>50.239999999999995</v>
      </c>
      <c r="J74" s="19">
        <f>SUM(J72:J73)</f>
        <v>352.6</v>
      </c>
      <c r="K74" s="25"/>
      <c r="L74" s="19">
        <v>100</v>
      </c>
    </row>
    <row r="75" spans="1:12" ht="13.5" thickBot="1" x14ac:dyDescent="0.25">
      <c r="A75" s="27">
        <f>A59</f>
        <v>1</v>
      </c>
      <c r="B75" s="28">
        <f>B59</f>
        <v>4</v>
      </c>
      <c r="C75" s="107" t="s">
        <v>4</v>
      </c>
      <c r="D75" s="108"/>
      <c r="E75" s="29"/>
      <c r="F75" s="30">
        <f>F63+F74+F71</f>
        <v>1935</v>
      </c>
      <c r="G75" s="30">
        <f>G63+G74+G71</f>
        <v>57.69</v>
      </c>
      <c r="H75" s="30">
        <f>H63+H74+H71</f>
        <v>59.269999999999996</v>
      </c>
      <c r="I75" s="30">
        <f>I63+I74+I71</f>
        <v>251.24000045776364</v>
      </c>
      <c r="J75" s="30">
        <f>J63+J74+J71</f>
        <v>1762.6</v>
      </c>
      <c r="K75" s="30"/>
      <c r="L75" s="30">
        <f>L63+L74+L71</f>
        <v>360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46" t="s">
        <v>107</v>
      </c>
      <c r="F76" s="69">
        <v>170</v>
      </c>
      <c r="G76" s="69">
        <v>5.82</v>
      </c>
      <c r="H76" s="69">
        <v>10.3</v>
      </c>
      <c r="I76" s="70">
        <v>31.3</v>
      </c>
      <c r="J76" s="69">
        <v>213.8</v>
      </c>
      <c r="K76" s="73">
        <v>269</v>
      </c>
      <c r="L76" s="36"/>
    </row>
    <row r="77" spans="1:12" ht="15" x14ac:dyDescent="0.25">
      <c r="A77" s="23"/>
      <c r="B77" s="15"/>
      <c r="C77" s="11"/>
      <c r="D77" s="7" t="s">
        <v>26</v>
      </c>
      <c r="E77" s="47" t="s">
        <v>95</v>
      </c>
      <c r="F77" s="66">
        <v>70</v>
      </c>
      <c r="G77" s="66">
        <f>4.64+4.56</f>
        <v>9.1999999999999993</v>
      </c>
      <c r="H77" s="66">
        <f>5.9+0.48</f>
        <v>6.3800000000000008</v>
      </c>
      <c r="I77" s="67">
        <f>0+29.52</f>
        <v>29.52</v>
      </c>
      <c r="J77" s="66">
        <f>140+71.66</f>
        <v>211.66</v>
      </c>
      <c r="K77" s="68" t="s">
        <v>98</v>
      </c>
      <c r="L77" s="38"/>
    </row>
    <row r="78" spans="1:12" ht="15" x14ac:dyDescent="0.25">
      <c r="A78" s="23"/>
      <c r="B78" s="15"/>
      <c r="C78" s="11"/>
      <c r="D78" s="7" t="s">
        <v>58</v>
      </c>
      <c r="E78" s="47" t="s">
        <v>109</v>
      </c>
      <c r="F78" s="66">
        <v>200</v>
      </c>
      <c r="G78" s="66">
        <v>3.8</v>
      </c>
      <c r="H78" s="66">
        <v>3</v>
      </c>
      <c r="I78" s="67">
        <v>8</v>
      </c>
      <c r="J78" s="66">
        <v>100</v>
      </c>
      <c r="K78" s="68">
        <v>470</v>
      </c>
      <c r="L78" s="38"/>
    </row>
    <row r="79" spans="1:12" ht="15" x14ac:dyDescent="0.25">
      <c r="A79" s="23"/>
      <c r="B79" s="15"/>
      <c r="C79" s="11"/>
      <c r="D79" s="48" t="s">
        <v>22</v>
      </c>
      <c r="E79" s="47" t="s">
        <v>108</v>
      </c>
      <c r="F79" s="66">
        <v>200</v>
      </c>
      <c r="G79" s="66">
        <v>0.4</v>
      </c>
      <c r="H79" s="66">
        <v>0.1</v>
      </c>
      <c r="I79" s="67">
        <v>14.9</v>
      </c>
      <c r="J79" s="66">
        <v>62</v>
      </c>
      <c r="K79" s="68">
        <v>458</v>
      </c>
      <c r="L79" s="38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SUM(F76:F79)</f>
        <v>640</v>
      </c>
      <c r="G80" s="19">
        <f>SUM(G76:G79)</f>
        <v>19.22</v>
      </c>
      <c r="H80" s="19">
        <f>SUM(H76:H79)</f>
        <v>19.78</v>
      </c>
      <c r="I80" s="19">
        <f>SUM(I76:I79)</f>
        <v>83.72</v>
      </c>
      <c r="J80" s="19">
        <f>SUM(J76:J79)</f>
        <v>587.46</v>
      </c>
      <c r="K80" s="25"/>
      <c r="L80" s="19">
        <v>100</v>
      </c>
    </row>
    <row r="81" spans="1:12" ht="15" x14ac:dyDescent="0.25">
      <c r="A81" s="26">
        <f>A76</f>
        <v>1</v>
      </c>
      <c r="B81" s="13">
        <f>B76</f>
        <v>5</v>
      </c>
      <c r="C81" s="10" t="s">
        <v>25</v>
      </c>
      <c r="D81" s="8" t="s">
        <v>26</v>
      </c>
      <c r="E81" s="52" t="s">
        <v>99</v>
      </c>
      <c r="F81" s="63">
        <v>100</v>
      </c>
      <c r="G81" s="63">
        <v>1</v>
      </c>
      <c r="H81" s="63">
        <v>6</v>
      </c>
      <c r="I81" s="64">
        <v>6</v>
      </c>
      <c r="J81" s="63">
        <v>82</v>
      </c>
      <c r="K81" s="65">
        <v>8</v>
      </c>
      <c r="L81" s="38"/>
    </row>
    <row r="82" spans="1:12" ht="15" x14ac:dyDescent="0.25">
      <c r="A82" s="23"/>
      <c r="B82" s="15"/>
      <c r="C82" s="11"/>
      <c r="D82" s="7" t="s">
        <v>27</v>
      </c>
      <c r="E82" s="47" t="s">
        <v>100</v>
      </c>
      <c r="F82" s="66">
        <v>250</v>
      </c>
      <c r="G82" s="66">
        <v>4.4000000000000004</v>
      </c>
      <c r="H82" s="66">
        <v>3.27</v>
      </c>
      <c r="I82" s="67">
        <v>7.25</v>
      </c>
      <c r="J82" s="66">
        <v>82.46</v>
      </c>
      <c r="K82" s="68">
        <v>127</v>
      </c>
      <c r="L82" s="38"/>
    </row>
    <row r="83" spans="1:12" ht="15" x14ac:dyDescent="0.25">
      <c r="A83" s="23"/>
      <c r="B83" s="15"/>
      <c r="C83" s="11"/>
      <c r="D83" s="7" t="s">
        <v>28</v>
      </c>
      <c r="E83" s="47" t="s">
        <v>101</v>
      </c>
      <c r="F83" s="66">
        <v>90</v>
      </c>
      <c r="G83" s="66">
        <v>4.3899999999999997</v>
      </c>
      <c r="H83" s="66">
        <v>10.6</v>
      </c>
      <c r="I83" s="67">
        <v>10.3</v>
      </c>
      <c r="J83" s="66">
        <v>135.5</v>
      </c>
      <c r="K83" s="68" t="s">
        <v>103</v>
      </c>
      <c r="L83" s="38"/>
    </row>
    <row r="84" spans="1:12" ht="15" x14ac:dyDescent="0.25">
      <c r="A84" s="23"/>
      <c r="B84" s="15"/>
      <c r="C84" s="11"/>
      <c r="D84" s="7" t="s">
        <v>29</v>
      </c>
      <c r="E84" s="47" t="s">
        <v>61</v>
      </c>
      <c r="F84" s="66">
        <v>200</v>
      </c>
      <c r="G84" s="66">
        <v>9.1999999999999993</v>
      </c>
      <c r="H84" s="66">
        <v>6.63</v>
      </c>
      <c r="I84" s="67">
        <v>20.239999999999998</v>
      </c>
      <c r="J84" s="66">
        <v>193.59</v>
      </c>
      <c r="K84" s="68">
        <v>202</v>
      </c>
      <c r="L84" s="38"/>
    </row>
    <row r="85" spans="1:12" ht="15" x14ac:dyDescent="0.25">
      <c r="A85" s="23"/>
      <c r="B85" s="15"/>
      <c r="C85" s="11"/>
      <c r="D85" s="7" t="s">
        <v>22</v>
      </c>
      <c r="E85" s="47" t="s">
        <v>84</v>
      </c>
      <c r="F85" s="66">
        <v>200</v>
      </c>
      <c r="G85" s="66">
        <v>0</v>
      </c>
      <c r="H85" s="66">
        <v>0</v>
      </c>
      <c r="I85" s="67">
        <v>24</v>
      </c>
      <c r="J85" s="66">
        <v>90</v>
      </c>
      <c r="K85" s="68">
        <v>504</v>
      </c>
      <c r="L85" s="38"/>
    </row>
    <row r="86" spans="1:12" ht="15" x14ac:dyDescent="0.25">
      <c r="A86" s="23"/>
      <c r="B86" s="15"/>
      <c r="C86" s="11"/>
      <c r="D86" s="7" t="s">
        <v>31</v>
      </c>
      <c r="E86" s="47" t="s">
        <v>52</v>
      </c>
      <c r="F86" s="66">
        <v>80</v>
      </c>
      <c r="G86" s="66">
        <v>4.5599999999999996</v>
      </c>
      <c r="H86" s="66">
        <v>0.48</v>
      </c>
      <c r="I86" s="67">
        <v>29.52</v>
      </c>
      <c r="J86" s="66">
        <v>140</v>
      </c>
      <c r="K86" s="68">
        <v>573</v>
      </c>
      <c r="L86" s="38"/>
    </row>
    <row r="87" spans="1:12" ht="15" x14ac:dyDescent="0.25">
      <c r="A87" s="23"/>
      <c r="B87" s="15"/>
      <c r="C87" s="11"/>
      <c r="D87" s="7" t="s">
        <v>32</v>
      </c>
      <c r="E87" s="56" t="s">
        <v>53</v>
      </c>
      <c r="F87" s="76">
        <v>60</v>
      </c>
      <c r="G87" s="76">
        <v>3.4</v>
      </c>
      <c r="H87" s="76">
        <v>0.65</v>
      </c>
      <c r="I87" s="77">
        <v>19.899999999999999</v>
      </c>
      <c r="J87" s="76">
        <v>99</v>
      </c>
      <c r="K87" s="75">
        <v>575</v>
      </c>
      <c r="L87" s="38"/>
    </row>
    <row r="88" spans="1:12" ht="15.75" thickBot="1" x14ac:dyDescent="0.3">
      <c r="A88" s="23"/>
      <c r="B88" s="15"/>
      <c r="C88" s="11"/>
      <c r="D88" s="18" t="s">
        <v>33</v>
      </c>
      <c r="E88" s="9"/>
      <c r="F88" s="59">
        <f>SUM(F81:F87)</f>
        <v>980</v>
      </c>
      <c r="G88" s="60">
        <f>SUM(G81:G87)</f>
        <v>26.949999999999996</v>
      </c>
      <c r="H88" s="60">
        <f>SUM(H81:H87)</f>
        <v>27.629999999999995</v>
      </c>
      <c r="I88" s="60">
        <f>SUM(I81:I87)</f>
        <v>117.20999999999998</v>
      </c>
      <c r="J88" s="60">
        <f>SUM(J81:J87)</f>
        <v>822.55</v>
      </c>
      <c r="K88" s="25"/>
      <c r="L88" s="19">
        <v>160</v>
      </c>
    </row>
    <row r="89" spans="1:12" ht="15" x14ac:dyDescent="0.25">
      <c r="A89" s="26">
        <v>1</v>
      </c>
      <c r="B89" s="51">
        <f>B76</f>
        <v>5</v>
      </c>
      <c r="C89" s="10" t="s">
        <v>46</v>
      </c>
      <c r="D89" s="54" t="s">
        <v>54</v>
      </c>
      <c r="E89" s="46" t="s">
        <v>104</v>
      </c>
      <c r="F89" s="69">
        <v>120</v>
      </c>
      <c r="G89" s="69">
        <v>10.75</v>
      </c>
      <c r="H89" s="69">
        <v>11.16</v>
      </c>
      <c r="I89" s="70">
        <v>40.04</v>
      </c>
      <c r="J89" s="69">
        <v>314.35000000000002</v>
      </c>
      <c r="K89" s="73">
        <v>531</v>
      </c>
      <c r="L89" s="38"/>
    </row>
    <row r="90" spans="1:12" ht="15" customHeight="1" x14ac:dyDescent="0.25">
      <c r="A90" s="23"/>
      <c r="B90" s="15"/>
      <c r="C90" s="11"/>
      <c r="D90" s="48" t="s">
        <v>22</v>
      </c>
      <c r="E90" s="47" t="s">
        <v>105</v>
      </c>
      <c r="F90" s="66">
        <v>200</v>
      </c>
      <c r="G90" s="66">
        <v>0.4</v>
      </c>
      <c r="H90" s="66">
        <v>0.27</v>
      </c>
      <c r="I90" s="67">
        <v>10.27</v>
      </c>
      <c r="J90" s="66">
        <v>38.1</v>
      </c>
      <c r="K90" s="68">
        <v>481</v>
      </c>
      <c r="L90" s="38"/>
    </row>
    <row r="91" spans="1:12" ht="15" x14ac:dyDescent="0.25">
      <c r="A91" s="24"/>
      <c r="B91" s="17"/>
      <c r="C91" s="8"/>
      <c r="D91" s="18" t="s">
        <v>33</v>
      </c>
      <c r="E91" s="9"/>
      <c r="F91" s="59">
        <f>SUM(F89:F90)</f>
        <v>320</v>
      </c>
      <c r="G91" s="60">
        <f>SUM(G89:G90)</f>
        <v>11.15</v>
      </c>
      <c r="H91" s="60">
        <f>SUM(H89:H90)</f>
        <v>11.43</v>
      </c>
      <c r="I91" s="60">
        <f>SUM(I89:I90)</f>
        <v>50.31</v>
      </c>
      <c r="J91" s="60">
        <f>SUM(J89:J90)</f>
        <v>352.45000000000005</v>
      </c>
      <c r="K91" s="25"/>
      <c r="L91" s="19">
        <v>100</v>
      </c>
    </row>
    <row r="92" spans="1:12" ht="13.5" customHeight="1" thickBot="1" x14ac:dyDescent="0.25">
      <c r="A92" s="27">
        <f>A76</f>
        <v>1</v>
      </c>
      <c r="B92" s="28">
        <f>B76</f>
        <v>5</v>
      </c>
      <c r="C92" s="107" t="s">
        <v>4</v>
      </c>
      <c r="D92" s="108"/>
      <c r="E92" s="29"/>
      <c r="F92" s="30">
        <f>F80+F91+F88</f>
        <v>1940</v>
      </c>
      <c r="G92" s="30">
        <f>G80+G91+G88</f>
        <v>57.319999999999993</v>
      </c>
      <c r="H92" s="30">
        <f>H80+H91+H88</f>
        <v>58.839999999999996</v>
      </c>
      <c r="I92" s="30">
        <f>I80+I91+I88</f>
        <v>251.23999999999998</v>
      </c>
      <c r="J92" s="30">
        <f>J80+J91+J88</f>
        <v>1762.46</v>
      </c>
      <c r="K92" s="30"/>
      <c r="L92" s="30">
        <f>L80+L91+L88</f>
        <v>360</v>
      </c>
    </row>
    <row r="93" spans="1:12" ht="15" x14ac:dyDescent="0.25">
      <c r="A93" s="20">
        <v>2</v>
      </c>
      <c r="B93" s="21">
        <v>1</v>
      </c>
      <c r="C93" s="22" t="s">
        <v>20</v>
      </c>
      <c r="D93" s="5" t="s">
        <v>21</v>
      </c>
      <c r="E93" s="46" t="s">
        <v>110</v>
      </c>
      <c r="F93" s="69">
        <v>220</v>
      </c>
      <c r="G93" s="69">
        <v>12.28</v>
      </c>
      <c r="H93" s="69">
        <v>9.08</v>
      </c>
      <c r="I93" s="70">
        <v>53.12</v>
      </c>
      <c r="J93" s="69">
        <v>285.54000000000002</v>
      </c>
      <c r="K93" s="73">
        <v>229</v>
      </c>
      <c r="L93" s="36"/>
    </row>
    <row r="94" spans="1:12" ht="30" x14ac:dyDescent="0.25">
      <c r="A94" s="23"/>
      <c r="B94" s="15"/>
      <c r="C94" s="11"/>
      <c r="D94" s="7" t="s">
        <v>26</v>
      </c>
      <c r="E94" s="47" t="s">
        <v>111</v>
      </c>
      <c r="F94" s="66">
        <v>100</v>
      </c>
      <c r="G94" s="66">
        <f>2.32+0.08+4.56</f>
        <v>6.9599999999999991</v>
      </c>
      <c r="H94" s="66">
        <f>2.95+7.25+0.48</f>
        <v>10.68</v>
      </c>
      <c r="I94" s="67">
        <f>0+0.13+29.52</f>
        <v>29.65</v>
      </c>
      <c r="J94" s="66">
        <f>35.83+66.1+140</f>
        <v>241.93</v>
      </c>
      <c r="K94" s="68">
        <v>573</v>
      </c>
      <c r="L94" s="38"/>
    </row>
    <row r="95" spans="1:12" ht="15.75" thickBot="1" x14ac:dyDescent="0.3">
      <c r="A95" s="23"/>
      <c r="B95" s="15"/>
      <c r="C95" s="11"/>
      <c r="D95" s="55" t="s">
        <v>22</v>
      </c>
      <c r="E95" s="57" t="s">
        <v>43</v>
      </c>
      <c r="F95" s="71">
        <v>200</v>
      </c>
      <c r="G95" s="71">
        <v>0.03</v>
      </c>
      <c r="H95" s="71">
        <v>0.01</v>
      </c>
      <c r="I95" s="72">
        <v>0.96</v>
      </c>
      <c r="J95" s="71">
        <v>60</v>
      </c>
      <c r="K95" s="74">
        <v>376</v>
      </c>
      <c r="L95" s="38"/>
    </row>
    <row r="96" spans="1:12" ht="15" x14ac:dyDescent="0.25">
      <c r="A96" s="24"/>
      <c r="B96" s="17"/>
      <c r="C96" s="8"/>
      <c r="D96" s="18" t="s">
        <v>33</v>
      </c>
      <c r="E96" s="9"/>
      <c r="F96" s="19">
        <f>SUM(F93:F95)</f>
        <v>520</v>
      </c>
      <c r="G96" s="19">
        <f>SUM(G93:G95)</f>
        <v>19.27</v>
      </c>
      <c r="H96" s="19">
        <f>SUM(H93:H95)</f>
        <v>19.77</v>
      </c>
      <c r="I96" s="19">
        <f>SUM(I93:I95)</f>
        <v>83.72999999999999</v>
      </c>
      <c r="J96" s="19">
        <f>SUM(J93:J95)</f>
        <v>587.47</v>
      </c>
      <c r="K96" s="25"/>
      <c r="L96" s="19">
        <v>100</v>
      </c>
    </row>
    <row r="97" spans="1:12" ht="15" x14ac:dyDescent="0.25">
      <c r="A97" s="26">
        <f>A93</f>
        <v>2</v>
      </c>
      <c r="B97" s="13">
        <f>B93</f>
        <v>1</v>
      </c>
      <c r="C97" s="10" t="s">
        <v>25</v>
      </c>
      <c r="D97" s="8" t="s">
        <v>26</v>
      </c>
      <c r="E97" s="52" t="s">
        <v>112</v>
      </c>
      <c r="F97" s="63">
        <v>100</v>
      </c>
      <c r="G97" s="63">
        <v>1.6</v>
      </c>
      <c r="H97" s="63">
        <v>6</v>
      </c>
      <c r="I97" s="64">
        <v>8.1999999999999993</v>
      </c>
      <c r="J97" s="63">
        <v>64</v>
      </c>
      <c r="K97" s="65">
        <v>9</v>
      </c>
      <c r="L97" s="38"/>
    </row>
    <row r="98" spans="1:12" ht="15" x14ac:dyDescent="0.25">
      <c r="A98" s="23"/>
      <c r="B98" s="15"/>
      <c r="C98" s="11"/>
      <c r="D98" s="7" t="s">
        <v>27</v>
      </c>
      <c r="E98" s="47" t="s">
        <v>113</v>
      </c>
      <c r="F98" s="66">
        <v>200</v>
      </c>
      <c r="G98" s="66">
        <v>2.94</v>
      </c>
      <c r="H98" s="66">
        <v>3.7</v>
      </c>
      <c r="I98" s="67">
        <v>14.76</v>
      </c>
      <c r="J98" s="66">
        <v>80</v>
      </c>
      <c r="K98" s="68">
        <v>96</v>
      </c>
      <c r="L98" s="38"/>
    </row>
    <row r="99" spans="1:12" ht="15" x14ac:dyDescent="0.25">
      <c r="A99" s="23"/>
      <c r="B99" s="15"/>
      <c r="C99" s="11"/>
      <c r="D99" s="7" t="s">
        <v>28</v>
      </c>
      <c r="E99" s="47" t="s">
        <v>114</v>
      </c>
      <c r="F99" s="66">
        <v>150</v>
      </c>
      <c r="G99" s="66">
        <v>8.6999999999999993</v>
      </c>
      <c r="H99" s="66">
        <v>11.72</v>
      </c>
      <c r="I99" s="67">
        <v>7.6</v>
      </c>
      <c r="J99" s="66">
        <v>202</v>
      </c>
      <c r="K99" s="68">
        <v>326</v>
      </c>
      <c r="L99" s="38"/>
    </row>
    <row r="100" spans="1:12" ht="15" x14ac:dyDescent="0.25">
      <c r="A100" s="23"/>
      <c r="B100" s="15"/>
      <c r="C100" s="11"/>
      <c r="D100" s="7" t="s">
        <v>29</v>
      </c>
      <c r="E100" s="47" t="s">
        <v>69</v>
      </c>
      <c r="F100" s="66">
        <v>150</v>
      </c>
      <c r="G100" s="66">
        <v>5.15</v>
      </c>
      <c r="H100" s="66">
        <v>4.95</v>
      </c>
      <c r="I100" s="67">
        <v>17.149999999999999</v>
      </c>
      <c r="J100" s="66">
        <v>153.5</v>
      </c>
      <c r="K100" s="68">
        <v>256</v>
      </c>
      <c r="L100" s="38"/>
    </row>
    <row r="101" spans="1:12" ht="15" x14ac:dyDescent="0.25">
      <c r="A101" s="23"/>
      <c r="B101" s="15"/>
      <c r="C101" s="11"/>
      <c r="D101" s="7" t="s">
        <v>22</v>
      </c>
      <c r="E101" s="47" t="s">
        <v>115</v>
      </c>
      <c r="F101" s="66">
        <v>200</v>
      </c>
      <c r="G101" s="66">
        <v>0.6</v>
      </c>
      <c r="H101" s="66">
        <v>0.10000000149011612</v>
      </c>
      <c r="I101" s="67">
        <v>20.100000000000001</v>
      </c>
      <c r="J101" s="66">
        <v>84</v>
      </c>
      <c r="K101" s="68">
        <v>495</v>
      </c>
      <c r="L101" s="38"/>
    </row>
    <row r="102" spans="1:12" ht="15" x14ac:dyDescent="0.25">
      <c r="A102" s="23"/>
      <c r="B102" s="15"/>
      <c r="C102" s="11"/>
      <c r="D102" s="7" t="s">
        <v>31</v>
      </c>
      <c r="E102" s="47" t="s">
        <v>52</v>
      </c>
      <c r="F102" s="66">
        <v>80</v>
      </c>
      <c r="G102" s="66">
        <v>4.5599999999999996</v>
      </c>
      <c r="H102" s="66">
        <v>0.48</v>
      </c>
      <c r="I102" s="67">
        <v>29.52</v>
      </c>
      <c r="J102" s="66">
        <v>140</v>
      </c>
      <c r="K102" s="68">
        <v>573</v>
      </c>
      <c r="L102" s="38"/>
    </row>
    <row r="103" spans="1:12" ht="15" x14ac:dyDescent="0.25">
      <c r="A103" s="23"/>
      <c r="B103" s="15"/>
      <c r="C103" s="11"/>
      <c r="D103" s="7" t="s">
        <v>32</v>
      </c>
      <c r="E103" s="47" t="s">
        <v>53</v>
      </c>
      <c r="F103" s="66">
        <v>60</v>
      </c>
      <c r="G103" s="66">
        <v>3.4</v>
      </c>
      <c r="H103" s="66">
        <v>0.65</v>
      </c>
      <c r="I103" s="67">
        <v>19.899999999999999</v>
      </c>
      <c r="J103" s="66">
        <v>99</v>
      </c>
      <c r="K103" s="68">
        <v>575</v>
      </c>
      <c r="L103" s="38"/>
    </row>
    <row r="104" spans="1:12" ht="15.75" thickBot="1" x14ac:dyDescent="0.3">
      <c r="A104" s="23"/>
      <c r="B104" s="15"/>
      <c r="C104" s="11"/>
      <c r="D104" s="18" t="s">
        <v>33</v>
      </c>
      <c r="E104" s="9"/>
      <c r="F104" s="59">
        <f>SUM(F97:F103)</f>
        <v>940</v>
      </c>
      <c r="G104" s="60">
        <f>SUM(G97:G103)</f>
        <v>26.95</v>
      </c>
      <c r="H104" s="60">
        <f>SUM(H97:H103)</f>
        <v>27.600000001490116</v>
      </c>
      <c r="I104" s="60">
        <f>SUM(I97:I103)</f>
        <v>117.22999999999999</v>
      </c>
      <c r="J104" s="60">
        <f>SUM(J97:J103)</f>
        <v>822.5</v>
      </c>
      <c r="K104" s="25"/>
      <c r="L104" s="19">
        <v>160</v>
      </c>
    </row>
    <row r="105" spans="1:12" ht="15" x14ac:dyDescent="0.25">
      <c r="A105" s="26">
        <v>2</v>
      </c>
      <c r="B105" s="51">
        <f>B93</f>
        <v>1</v>
      </c>
      <c r="C105" s="10" t="s">
        <v>46</v>
      </c>
      <c r="D105" s="54" t="s">
        <v>54</v>
      </c>
      <c r="E105" s="46" t="s">
        <v>116</v>
      </c>
      <c r="F105" s="69">
        <v>50</v>
      </c>
      <c r="G105" s="69">
        <v>5.59</v>
      </c>
      <c r="H105" s="69">
        <v>6.8</v>
      </c>
      <c r="I105" s="70">
        <v>18.100000000000001</v>
      </c>
      <c r="J105" s="69">
        <v>135.1</v>
      </c>
      <c r="K105" s="73">
        <v>535</v>
      </c>
      <c r="L105" s="38"/>
    </row>
    <row r="106" spans="1:12" ht="15" customHeight="1" x14ac:dyDescent="0.25">
      <c r="A106" s="23"/>
      <c r="B106" s="15"/>
      <c r="C106" s="11"/>
      <c r="D106" s="61" t="s">
        <v>58</v>
      </c>
      <c r="E106" s="62" t="s">
        <v>109</v>
      </c>
      <c r="F106" s="66">
        <v>200</v>
      </c>
      <c r="G106" s="66">
        <v>5.8</v>
      </c>
      <c r="H106" s="66">
        <v>5</v>
      </c>
      <c r="I106" s="67">
        <v>8</v>
      </c>
      <c r="J106" s="66">
        <v>100</v>
      </c>
      <c r="K106" s="68">
        <v>82</v>
      </c>
      <c r="L106" s="38"/>
    </row>
    <row r="107" spans="1:12" ht="15.75" thickBot="1" x14ac:dyDescent="0.3">
      <c r="A107" s="23"/>
      <c r="B107" s="15"/>
      <c r="C107" s="11"/>
      <c r="D107" s="55" t="s">
        <v>22</v>
      </c>
      <c r="E107" s="57" t="s">
        <v>84</v>
      </c>
      <c r="F107" s="71">
        <v>200</v>
      </c>
      <c r="G107" s="71">
        <v>0.11</v>
      </c>
      <c r="H107" s="71">
        <v>0.08</v>
      </c>
      <c r="I107" s="72">
        <v>24.14</v>
      </c>
      <c r="J107" s="71">
        <v>117.4</v>
      </c>
      <c r="K107" s="74">
        <v>505</v>
      </c>
      <c r="L107" s="38"/>
    </row>
    <row r="108" spans="1:12" ht="15.75" customHeight="1" x14ac:dyDescent="0.25">
      <c r="A108" s="24"/>
      <c r="B108" s="17"/>
      <c r="C108" s="8"/>
      <c r="D108" s="18" t="s">
        <v>33</v>
      </c>
      <c r="E108" s="9"/>
      <c r="F108" s="59">
        <f>SUM(F105:F107)</f>
        <v>450</v>
      </c>
      <c r="G108" s="60">
        <f>SUM(G105:G107)</f>
        <v>11.5</v>
      </c>
      <c r="H108" s="60">
        <f>SUM(H105:H107)</f>
        <v>11.88</v>
      </c>
      <c r="I108" s="60">
        <f>SUM(I105:I107)</f>
        <v>50.24</v>
      </c>
      <c r="J108" s="60">
        <f>SUM(J105:J107)</f>
        <v>352.5</v>
      </c>
      <c r="K108" s="25"/>
      <c r="L108" s="19">
        <v>100</v>
      </c>
    </row>
    <row r="109" spans="1:12" ht="13.5" thickBot="1" x14ac:dyDescent="0.25">
      <c r="A109" s="27">
        <f>A93</f>
        <v>2</v>
      </c>
      <c r="B109" s="28">
        <f>B93</f>
        <v>1</v>
      </c>
      <c r="C109" s="107" t="s">
        <v>4</v>
      </c>
      <c r="D109" s="108"/>
      <c r="E109" s="29"/>
      <c r="F109" s="78">
        <f>F96+F108+F104</f>
        <v>1910</v>
      </c>
      <c r="G109" s="30">
        <f>G96+G108+G104</f>
        <v>57.72</v>
      </c>
      <c r="H109" s="30">
        <f>H96+H108+H104</f>
        <v>59.250000001490115</v>
      </c>
      <c r="I109" s="30">
        <f>I96+I108+I104</f>
        <v>251.2</v>
      </c>
      <c r="J109" s="30">
        <f>J96+J108+J104</f>
        <v>1762.47</v>
      </c>
      <c r="K109" s="30"/>
      <c r="L109" s="30">
        <f>L96+L108+L104</f>
        <v>360</v>
      </c>
    </row>
    <row r="110" spans="1:12" ht="15" x14ac:dyDescent="0.25">
      <c r="A110" s="14">
        <v>2</v>
      </c>
      <c r="B110" s="15">
        <v>2</v>
      </c>
      <c r="C110" s="22" t="s">
        <v>20</v>
      </c>
      <c r="D110" s="5" t="s">
        <v>55</v>
      </c>
      <c r="E110" s="46" t="s">
        <v>117</v>
      </c>
      <c r="F110" s="69">
        <v>50</v>
      </c>
      <c r="G110" s="69">
        <v>0.08</v>
      </c>
      <c r="H110" s="69">
        <v>0</v>
      </c>
      <c r="I110" s="70">
        <v>13</v>
      </c>
      <c r="J110" s="69">
        <v>65.400000000000006</v>
      </c>
      <c r="K110" s="73">
        <v>86</v>
      </c>
      <c r="L110" s="36"/>
    </row>
    <row r="111" spans="1:12" ht="15" x14ac:dyDescent="0.25">
      <c r="A111" s="14"/>
      <c r="B111" s="15"/>
      <c r="C111" s="11"/>
      <c r="D111" s="7" t="s">
        <v>21</v>
      </c>
      <c r="E111" s="47" t="s">
        <v>118</v>
      </c>
      <c r="F111" s="66">
        <v>190</v>
      </c>
      <c r="G111" s="66">
        <v>11.81</v>
      </c>
      <c r="H111" s="66">
        <v>16.78</v>
      </c>
      <c r="I111" s="67">
        <v>27.62</v>
      </c>
      <c r="J111" s="66">
        <v>294.10000000000002</v>
      </c>
      <c r="K111" s="68">
        <v>285</v>
      </c>
      <c r="L111" s="38"/>
    </row>
    <row r="112" spans="1:12" ht="15" x14ac:dyDescent="0.25">
      <c r="A112" s="14"/>
      <c r="B112" s="15"/>
      <c r="C112" s="11"/>
      <c r="D112" s="7" t="s">
        <v>22</v>
      </c>
      <c r="E112" s="47" t="s">
        <v>97</v>
      </c>
      <c r="F112" s="66">
        <v>200</v>
      </c>
      <c r="G112" s="66">
        <v>2.8</v>
      </c>
      <c r="H112" s="66">
        <v>2.5</v>
      </c>
      <c r="I112" s="67">
        <v>13.6</v>
      </c>
      <c r="J112" s="66">
        <v>88</v>
      </c>
      <c r="K112" s="68">
        <v>465</v>
      </c>
      <c r="L112" s="38"/>
    </row>
    <row r="113" spans="1:12" ht="15" x14ac:dyDescent="0.25">
      <c r="A113" s="14"/>
      <c r="B113" s="15"/>
      <c r="C113" s="11"/>
      <c r="D113" s="48" t="s">
        <v>23</v>
      </c>
      <c r="E113" s="47" t="s">
        <v>52</v>
      </c>
      <c r="F113" s="66">
        <v>60</v>
      </c>
      <c r="G113" s="66">
        <v>4.5599999999999996</v>
      </c>
      <c r="H113" s="66">
        <v>0.48</v>
      </c>
      <c r="I113" s="67">
        <v>29.52</v>
      </c>
      <c r="J113" s="66">
        <v>140</v>
      </c>
      <c r="K113" s="68">
        <v>573</v>
      </c>
      <c r="L113" s="38"/>
    </row>
    <row r="114" spans="1:12" ht="15" x14ac:dyDescent="0.25">
      <c r="A114" s="16"/>
      <c r="B114" s="17"/>
      <c r="C114" s="8"/>
      <c r="D114" s="18" t="s">
        <v>33</v>
      </c>
      <c r="E114" s="9"/>
      <c r="F114" s="19">
        <f>SUM(F110:F113)</f>
        <v>500</v>
      </c>
      <c r="G114" s="19">
        <f>SUM(G110:G113)</f>
        <v>19.25</v>
      </c>
      <c r="H114" s="19">
        <f>SUM(H110:H113)</f>
        <v>19.760000000000002</v>
      </c>
      <c r="I114" s="19">
        <f>SUM(I110:I113)</f>
        <v>83.740000000000009</v>
      </c>
      <c r="J114" s="19">
        <f>SUM(J110:J113)</f>
        <v>587.5</v>
      </c>
      <c r="K114" s="25"/>
      <c r="L114" s="19">
        <v>100</v>
      </c>
    </row>
    <row r="115" spans="1:12" ht="15" x14ac:dyDescent="0.25">
      <c r="A115" s="13">
        <f>A110</f>
        <v>2</v>
      </c>
      <c r="B115" s="13">
        <f>B110</f>
        <v>2</v>
      </c>
      <c r="C115" s="10" t="s">
        <v>25</v>
      </c>
      <c r="D115" s="8" t="s">
        <v>26</v>
      </c>
      <c r="E115" s="52" t="s">
        <v>119</v>
      </c>
      <c r="F115" s="63">
        <v>90</v>
      </c>
      <c r="G115" s="63">
        <v>1.9</v>
      </c>
      <c r="H115" s="63">
        <v>2.8</v>
      </c>
      <c r="I115" s="64">
        <v>7.7</v>
      </c>
      <c r="J115" s="63">
        <v>88</v>
      </c>
      <c r="K115" s="65">
        <v>151</v>
      </c>
      <c r="L115" s="38"/>
    </row>
    <row r="116" spans="1:12" ht="15" x14ac:dyDescent="0.25">
      <c r="A116" s="14"/>
      <c r="B116" s="15"/>
      <c r="C116" s="11"/>
      <c r="D116" s="7" t="s">
        <v>27</v>
      </c>
      <c r="E116" s="47" t="s">
        <v>120</v>
      </c>
      <c r="F116" s="66">
        <v>200</v>
      </c>
      <c r="G116" s="66">
        <v>3.04</v>
      </c>
      <c r="H116" s="66">
        <v>9.1199999999999992</v>
      </c>
      <c r="I116" s="67">
        <v>8.0399999999999991</v>
      </c>
      <c r="J116" s="66">
        <v>144</v>
      </c>
      <c r="K116" s="68">
        <v>122</v>
      </c>
      <c r="L116" s="38"/>
    </row>
    <row r="117" spans="1:12" ht="15" x14ac:dyDescent="0.25">
      <c r="A117" s="14"/>
      <c r="B117" s="15"/>
      <c r="C117" s="11"/>
      <c r="D117" s="7" t="s">
        <v>28</v>
      </c>
      <c r="E117" s="47" t="s">
        <v>121</v>
      </c>
      <c r="F117" s="66">
        <v>90</v>
      </c>
      <c r="G117" s="66">
        <v>10.42</v>
      </c>
      <c r="H117" s="66">
        <v>10.5</v>
      </c>
      <c r="I117" s="67">
        <v>2.64</v>
      </c>
      <c r="J117" s="66">
        <v>132.4</v>
      </c>
      <c r="K117" s="68">
        <v>327</v>
      </c>
      <c r="L117" s="38"/>
    </row>
    <row r="118" spans="1:12" ht="15" x14ac:dyDescent="0.25">
      <c r="A118" s="14"/>
      <c r="B118" s="15"/>
      <c r="C118" s="11"/>
      <c r="D118" s="7" t="s">
        <v>29</v>
      </c>
      <c r="E118" s="62" t="s">
        <v>126</v>
      </c>
      <c r="F118" s="66">
        <v>150</v>
      </c>
      <c r="G118" s="66">
        <v>3.03</v>
      </c>
      <c r="H118" s="66">
        <v>3.45</v>
      </c>
      <c r="I118" s="67">
        <v>20.75</v>
      </c>
      <c r="J118" s="66">
        <v>97.15</v>
      </c>
      <c r="K118" s="68">
        <v>169</v>
      </c>
      <c r="L118" s="38"/>
    </row>
    <row r="119" spans="1:12" ht="15" x14ac:dyDescent="0.25">
      <c r="A119" s="14"/>
      <c r="B119" s="15"/>
      <c r="C119" s="11"/>
      <c r="D119" s="7" t="s">
        <v>22</v>
      </c>
      <c r="E119" s="47" t="s">
        <v>123</v>
      </c>
      <c r="F119" s="66">
        <v>200</v>
      </c>
      <c r="G119" s="66">
        <v>0</v>
      </c>
      <c r="H119" s="66">
        <v>0.01</v>
      </c>
      <c r="I119" s="67">
        <v>14</v>
      </c>
      <c r="J119" s="66">
        <v>56</v>
      </c>
      <c r="K119" s="68">
        <v>496</v>
      </c>
      <c r="L119" s="38"/>
    </row>
    <row r="120" spans="1:12" ht="15" customHeight="1" x14ac:dyDescent="0.25">
      <c r="A120" s="14"/>
      <c r="B120" s="15"/>
      <c r="C120" s="11"/>
      <c r="D120" s="7" t="s">
        <v>31</v>
      </c>
      <c r="E120" s="47" t="s">
        <v>52</v>
      </c>
      <c r="F120" s="66">
        <v>80</v>
      </c>
      <c r="G120" s="66">
        <v>4.5599999999999996</v>
      </c>
      <c r="H120" s="66">
        <v>0.48</v>
      </c>
      <c r="I120" s="67">
        <v>29.52</v>
      </c>
      <c r="J120" s="66">
        <v>140</v>
      </c>
      <c r="K120" s="68">
        <v>573</v>
      </c>
      <c r="L120" s="38"/>
    </row>
    <row r="121" spans="1:12" ht="15" customHeight="1" x14ac:dyDescent="0.25">
      <c r="A121" s="14"/>
      <c r="B121" s="15"/>
      <c r="C121" s="11"/>
      <c r="D121" s="7" t="s">
        <v>32</v>
      </c>
      <c r="E121" s="56" t="s">
        <v>53</v>
      </c>
      <c r="F121" s="76">
        <v>60</v>
      </c>
      <c r="G121" s="76">
        <v>3.4</v>
      </c>
      <c r="H121" s="76">
        <v>0.65</v>
      </c>
      <c r="I121" s="77">
        <v>19.899999999999999</v>
      </c>
      <c r="J121" s="76">
        <v>99</v>
      </c>
      <c r="K121" s="75">
        <v>575</v>
      </c>
      <c r="L121" s="38"/>
    </row>
    <row r="122" spans="1:12" ht="15" x14ac:dyDescent="0.25">
      <c r="A122" s="14"/>
      <c r="B122" s="15"/>
      <c r="C122" s="11"/>
      <c r="D122" s="79" t="s">
        <v>24</v>
      </c>
      <c r="E122" s="80" t="s">
        <v>125</v>
      </c>
      <c r="F122" s="76">
        <v>300</v>
      </c>
      <c r="G122" s="76">
        <v>0.6</v>
      </c>
      <c r="H122" s="76">
        <v>0.6</v>
      </c>
      <c r="I122" s="77">
        <v>14.7</v>
      </c>
      <c r="J122" s="76">
        <v>66</v>
      </c>
      <c r="K122" s="75">
        <v>575</v>
      </c>
      <c r="L122" s="38"/>
    </row>
    <row r="123" spans="1:12" ht="15.75" thickBot="1" x14ac:dyDescent="0.3">
      <c r="A123" s="23"/>
      <c r="B123" s="15"/>
      <c r="C123" s="11"/>
      <c r="D123" s="18" t="s">
        <v>33</v>
      </c>
      <c r="E123" s="9"/>
      <c r="F123" s="59">
        <f>SUM(F115:F122)</f>
        <v>1170</v>
      </c>
      <c r="G123" s="60">
        <f>SUM(G115:G122)</f>
        <v>26.95</v>
      </c>
      <c r="H123" s="60">
        <f>SUM(H115:H122)</f>
        <v>27.61</v>
      </c>
      <c r="I123" s="60">
        <f>SUM(I115:I122)</f>
        <v>117.24999999999999</v>
      </c>
      <c r="J123" s="60">
        <f>SUM(J115:J122)</f>
        <v>822.55</v>
      </c>
      <c r="K123" s="25"/>
      <c r="L123" s="19">
        <v>160</v>
      </c>
    </row>
    <row r="124" spans="1:12" ht="15" x14ac:dyDescent="0.25">
      <c r="A124" s="26">
        <v>2</v>
      </c>
      <c r="B124" s="51">
        <f>B110</f>
        <v>2</v>
      </c>
      <c r="C124" s="10" t="s">
        <v>46</v>
      </c>
      <c r="D124" s="54" t="s">
        <v>54</v>
      </c>
      <c r="E124" s="46" t="s">
        <v>71</v>
      </c>
      <c r="F124" s="69">
        <v>60</v>
      </c>
      <c r="G124" s="69">
        <v>11.16</v>
      </c>
      <c r="H124" s="69">
        <v>11.79</v>
      </c>
      <c r="I124" s="70">
        <v>8.3699999999999992</v>
      </c>
      <c r="J124" s="69">
        <v>147.44</v>
      </c>
      <c r="K124" s="73">
        <v>535</v>
      </c>
      <c r="L124" s="38"/>
    </row>
    <row r="125" spans="1:12" ht="15" x14ac:dyDescent="0.25">
      <c r="A125" s="23"/>
      <c r="B125" s="15"/>
      <c r="C125" s="11"/>
      <c r="D125" s="48" t="s">
        <v>22</v>
      </c>
      <c r="E125" s="47" t="s">
        <v>124</v>
      </c>
      <c r="F125" s="66">
        <v>200</v>
      </c>
      <c r="G125" s="66">
        <v>0.31</v>
      </c>
      <c r="H125" s="66">
        <v>0.02</v>
      </c>
      <c r="I125" s="67">
        <v>30.38</v>
      </c>
      <c r="J125" s="66">
        <v>126.86</v>
      </c>
      <c r="K125" s="68">
        <v>485</v>
      </c>
      <c r="L125" s="38"/>
    </row>
    <row r="126" spans="1:12" ht="15.75" thickBot="1" x14ac:dyDescent="0.3">
      <c r="A126" s="23"/>
      <c r="B126" s="15"/>
      <c r="C126" s="11"/>
      <c r="D126" s="55" t="s">
        <v>24</v>
      </c>
      <c r="E126" s="57" t="s">
        <v>106</v>
      </c>
      <c r="F126" s="71">
        <v>100</v>
      </c>
      <c r="G126" s="71">
        <v>0.04</v>
      </c>
      <c r="H126" s="71">
        <v>0.04</v>
      </c>
      <c r="I126" s="72">
        <v>11.5</v>
      </c>
      <c r="J126" s="71">
        <v>78.3</v>
      </c>
      <c r="K126" s="74">
        <v>82</v>
      </c>
      <c r="L126" s="38"/>
    </row>
    <row r="127" spans="1:12" ht="15" x14ac:dyDescent="0.25">
      <c r="A127" s="16"/>
      <c r="B127" s="17"/>
      <c r="C127" s="8"/>
      <c r="D127" s="18" t="s">
        <v>33</v>
      </c>
      <c r="E127" s="9"/>
      <c r="F127" s="59">
        <f>SUM(F124:F126)</f>
        <v>360</v>
      </c>
      <c r="G127" s="60">
        <f>SUM(G124:G126)</f>
        <v>11.51</v>
      </c>
      <c r="H127" s="60">
        <f>SUM(H124:H126)</f>
        <v>11.849999999999998</v>
      </c>
      <c r="I127" s="60">
        <f>SUM(I124:I126)</f>
        <v>50.25</v>
      </c>
      <c r="J127" s="60">
        <f>SUM(J124:J126)</f>
        <v>352.6</v>
      </c>
      <c r="K127" s="25"/>
      <c r="L127" s="19">
        <v>100</v>
      </c>
    </row>
    <row r="128" spans="1:12" ht="13.5" thickBot="1" x14ac:dyDescent="0.25">
      <c r="A128" s="31">
        <f>A110</f>
        <v>2</v>
      </c>
      <c r="B128" s="31">
        <f>B110</f>
        <v>2</v>
      </c>
      <c r="C128" s="107" t="s">
        <v>4</v>
      </c>
      <c r="D128" s="108"/>
      <c r="E128" s="29"/>
      <c r="F128" s="30">
        <f>F114+F127+F123</f>
        <v>2030</v>
      </c>
      <c r="G128" s="30">
        <f>G114+G127+G123</f>
        <v>57.709999999999994</v>
      </c>
      <c r="H128" s="30">
        <f>H114+H127+H123</f>
        <v>59.22</v>
      </c>
      <c r="I128" s="30">
        <f>I114+I127+I123</f>
        <v>251.24</v>
      </c>
      <c r="J128" s="30">
        <f>J114+J127+J123</f>
        <v>1762.65</v>
      </c>
      <c r="K128" s="30"/>
      <c r="L128" s="30">
        <f>L114+L127+L123</f>
        <v>360</v>
      </c>
    </row>
    <row r="129" spans="1:12" ht="15" x14ac:dyDescent="0.25">
      <c r="A129" s="20">
        <v>2</v>
      </c>
      <c r="B129" s="21">
        <v>3</v>
      </c>
      <c r="C129" s="22" t="s">
        <v>20</v>
      </c>
      <c r="D129" s="5" t="s">
        <v>21</v>
      </c>
      <c r="E129" s="46" t="s">
        <v>127</v>
      </c>
      <c r="F129" s="69">
        <v>170</v>
      </c>
      <c r="G129" s="69">
        <v>10.83</v>
      </c>
      <c r="H129" s="69">
        <v>9.02</v>
      </c>
      <c r="I129" s="70">
        <v>27.52</v>
      </c>
      <c r="J129" s="69">
        <v>207.4</v>
      </c>
      <c r="K129" s="73">
        <v>269</v>
      </c>
      <c r="L129" s="36"/>
    </row>
    <row r="130" spans="1:12" ht="15" x14ac:dyDescent="0.25">
      <c r="A130" s="23"/>
      <c r="B130" s="15"/>
      <c r="C130" s="11"/>
      <c r="D130" s="7" t="s">
        <v>22</v>
      </c>
      <c r="E130" s="62" t="s">
        <v>92</v>
      </c>
      <c r="F130" s="66">
        <v>200</v>
      </c>
      <c r="G130" s="66">
        <v>0</v>
      </c>
      <c r="H130" s="66">
        <v>0</v>
      </c>
      <c r="I130" s="67">
        <v>18.600000000000001</v>
      </c>
      <c r="J130" s="66">
        <v>74</v>
      </c>
      <c r="K130" s="68">
        <v>456</v>
      </c>
      <c r="L130" s="38"/>
    </row>
    <row r="131" spans="1:12" ht="15" x14ac:dyDescent="0.25">
      <c r="A131" s="23"/>
      <c r="B131" s="15"/>
      <c r="C131" s="11"/>
      <c r="D131" s="7" t="s">
        <v>58</v>
      </c>
      <c r="E131" s="62" t="s">
        <v>109</v>
      </c>
      <c r="F131" s="66">
        <v>200</v>
      </c>
      <c r="G131" s="66">
        <v>3.8</v>
      </c>
      <c r="H131" s="66">
        <v>3</v>
      </c>
      <c r="I131" s="67">
        <v>8</v>
      </c>
      <c r="J131" s="66">
        <v>100</v>
      </c>
      <c r="K131" s="68">
        <v>470</v>
      </c>
      <c r="L131" s="38"/>
    </row>
    <row r="132" spans="1:12" ht="15" x14ac:dyDescent="0.25">
      <c r="A132" s="23"/>
      <c r="B132" s="15"/>
      <c r="C132" s="11"/>
      <c r="D132" s="61" t="s">
        <v>26</v>
      </c>
      <c r="E132" s="62" t="s">
        <v>132</v>
      </c>
      <c r="F132" s="66">
        <v>70</v>
      </c>
      <c r="G132" s="66">
        <f>0.08+4.56</f>
        <v>4.6399999999999997</v>
      </c>
      <c r="H132" s="66">
        <f>7.25+0.48</f>
        <v>7.73</v>
      </c>
      <c r="I132" s="67">
        <f>0.13+29.52</f>
        <v>29.65</v>
      </c>
      <c r="J132" s="66">
        <f>66.1+140</f>
        <v>206.1</v>
      </c>
      <c r="K132" s="81" t="s">
        <v>133</v>
      </c>
      <c r="L132" s="38"/>
    </row>
    <row r="133" spans="1:12" ht="15" x14ac:dyDescent="0.25">
      <c r="A133" s="24"/>
      <c r="B133" s="17"/>
      <c r="C133" s="8"/>
      <c r="D133" s="18" t="s">
        <v>33</v>
      </c>
      <c r="E133" s="9"/>
      <c r="F133" s="19">
        <f>SUM(F129:F132)</f>
        <v>640</v>
      </c>
      <c r="G133" s="19">
        <f>SUM(G129:G132)</f>
        <v>19.27</v>
      </c>
      <c r="H133" s="19">
        <f>SUM(H129:H132)</f>
        <v>19.75</v>
      </c>
      <c r="I133" s="19">
        <f>SUM(I129:I132)</f>
        <v>83.77000000000001</v>
      </c>
      <c r="J133" s="19">
        <f>SUM(J129:J132)</f>
        <v>587.5</v>
      </c>
      <c r="K133" s="25"/>
      <c r="L133" s="19">
        <v>100</v>
      </c>
    </row>
    <row r="134" spans="1:12" ht="15" x14ac:dyDescent="0.25">
      <c r="A134" s="26">
        <f>A129</f>
        <v>2</v>
      </c>
      <c r="B134" s="13">
        <f>B129</f>
        <v>3</v>
      </c>
      <c r="C134" s="10" t="s">
        <v>25</v>
      </c>
      <c r="D134" s="8" t="s">
        <v>26</v>
      </c>
      <c r="E134" s="52" t="s">
        <v>130</v>
      </c>
      <c r="F134" s="63">
        <v>100</v>
      </c>
      <c r="G134" s="63">
        <v>1.3</v>
      </c>
      <c r="H134" s="63">
        <v>5.0999999999999996</v>
      </c>
      <c r="I134" s="64">
        <v>9.1999999999999993</v>
      </c>
      <c r="J134" s="63">
        <v>84</v>
      </c>
      <c r="K134" s="65">
        <v>31</v>
      </c>
      <c r="L134" s="38"/>
    </row>
    <row r="135" spans="1:12" ht="15" x14ac:dyDescent="0.25">
      <c r="A135" s="23"/>
      <c r="B135" s="15"/>
      <c r="C135" s="11"/>
      <c r="D135" s="7" t="s">
        <v>27</v>
      </c>
      <c r="E135" s="47" t="s">
        <v>128</v>
      </c>
      <c r="F135" s="66">
        <v>200</v>
      </c>
      <c r="G135" s="66">
        <v>5.0199999999999996</v>
      </c>
      <c r="H135" s="66">
        <v>7</v>
      </c>
      <c r="I135" s="67">
        <v>6.8</v>
      </c>
      <c r="J135" s="66">
        <v>140.5</v>
      </c>
      <c r="K135" s="68">
        <v>118</v>
      </c>
      <c r="L135" s="38"/>
    </row>
    <row r="136" spans="1:12" ht="15" x14ac:dyDescent="0.25">
      <c r="A136" s="23"/>
      <c r="B136" s="15"/>
      <c r="C136" s="11"/>
      <c r="D136" s="7" t="s">
        <v>28</v>
      </c>
      <c r="E136" s="47" t="s">
        <v>129</v>
      </c>
      <c r="F136" s="66">
        <v>150</v>
      </c>
      <c r="G136" s="66">
        <v>12.7</v>
      </c>
      <c r="H136" s="66">
        <v>14.42</v>
      </c>
      <c r="I136" s="67">
        <v>27.8</v>
      </c>
      <c r="J136" s="66">
        <v>264.05</v>
      </c>
      <c r="K136" s="68">
        <v>328</v>
      </c>
      <c r="L136" s="38"/>
    </row>
    <row r="137" spans="1:12" ht="15" x14ac:dyDescent="0.25">
      <c r="A137" s="23"/>
      <c r="B137" s="15"/>
      <c r="C137" s="11"/>
      <c r="D137" s="7" t="s">
        <v>22</v>
      </c>
      <c r="E137" s="47" t="s">
        <v>84</v>
      </c>
      <c r="F137" s="66">
        <v>200</v>
      </c>
      <c r="G137" s="66">
        <v>0</v>
      </c>
      <c r="H137" s="66">
        <v>0</v>
      </c>
      <c r="I137" s="67">
        <v>24</v>
      </c>
      <c r="J137" s="66">
        <v>95</v>
      </c>
      <c r="K137" s="68">
        <v>504</v>
      </c>
      <c r="L137" s="38"/>
    </row>
    <row r="138" spans="1:12" ht="15" x14ac:dyDescent="0.25">
      <c r="A138" s="23"/>
      <c r="B138" s="15"/>
      <c r="C138" s="11"/>
      <c r="D138" s="7" t="s">
        <v>31</v>
      </c>
      <c r="E138" s="47" t="s">
        <v>52</v>
      </c>
      <c r="F138" s="66">
        <v>80</v>
      </c>
      <c r="G138" s="66">
        <v>4.5599999999999996</v>
      </c>
      <c r="H138" s="66">
        <v>0.48</v>
      </c>
      <c r="I138" s="67">
        <v>29.52</v>
      </c>
      <c r="J138" s="66">
        <v>140</v>
      </c>
      <c r="K138" s="68">
        <v>573</v>
      </c>
      <c r="L138" s="38"/>
    </row>
    <row r="139" spans="1:12" ht="15" customHeight="1" x14ac:dyDescent="0.25">
      <c r="A139" s="23"/>
      <c r="B139" s="15"/>
      <c r="C139" s="11"/>
      <c r="D139" s="7" t="s">
        <v>32</v>
      </c>
      <c r="E139" s="47" t="s">
        <v>53</v>
      </c>
      <c r="F139" s="66">
        <v>60</v>
      </c>
      <c r="G139" s="66">
        <v>3.4</v>
      </c>
      <c r="H139" s="66">
        <v>0.65</v>
      </c>
      <c r="I139" s="67">
        <v>19.899999999999999</v>
      </c>
      <c r="J139" s="66">
        <v>99</v>
      </c>
      <c r="K139" s="68">
        <v>575</v>
      </c>
      <c r="L139" s="38"/>
    </row>
    <row r="140" spans="1:12" ht="15.75" thickBot="1" x14ac:dyDescent="0.3">
      <c r="A140" s="23"/>
      <c r="B140" s="15"/>
      <c r="C140" s="11"/>
      <c r="D140" s="18" t="s">
        <v>33</v>
      </c>
      <c r="E140" s="9"/>
      <c r="F140" s="59">
        <f>SUM(F134:F139)</f>
        <v>790</v>
      </c>
      <c r="G140" s="60">
        <f>SUM(G134:G139)</f>
        <v>26.979999999999997</v>
      </c>
      <c r="H140" s="60">
        <f>SUM(H134:H139)</f>
        <v>27.65</v>
      </c>
      <c r="I140" s="60">
        <f>SUM(I134:I139)</f>
        <v>117.22</v>
      </c>
      <c r="J140" s="60">
        <f>SUM(J134:J139)</f>
        <v>822.55</v>
      </c>
      <c r="K140" s="25"/>
      <c r="L140" s="19">
        <v>160</v>
      </c>
    </row>
    <row r="141" spans="1:12" ht="15" x14ac:dyDescent="0.25">
      <c r="A141" s="26">
        <v>2</v>
      </c>
      <c r="B141" s="51">
        <f>B129</f>
        <v>3</v>
      </c>
      <c r="C141" s="10" t="s">
        <v>46</v>
      </c>
      <c r="D141" s="54" t="s">
        <v>22</v>
      </c>
      <c r="E141" s="82" t="s">
        <v>134</v>
      </c>
      <c r="F141" s="69">
        <v>200</v>
      </c>
      <c r="G141" s="69">
        <v>0.35</v>
      </c>
      <c r="H141" s="69">
        <v>7.0000000000000007E-2</v>
      </c>
      <c r="I141" s="70">
        <v>20.76</v>
      </c>
      <c r="J141" s="69">
        <v>140.69999999999999</v>
      </c>
      <c r="K141" s="73">
        <v>477</v>
      </c>
      <c r="L141" s="38"/>
    </row>
    <row r="142" spans="1:12" ht="15" x14ac:dyDescent="0.25">
      <c r="A142" s="23"/>
      <c r="B142" s="15"/>
      <c r="C142" s="11"/>
      <c r="D142" s="48" t="s">
        <v>54</v>
      </c>
      <c r="E142" s="47" t="s">
        <v>131</v>
      </c>
      <c r="F142" s="66">
        <v>75</v>
      </c>
      <c r="G142" s="66">
        <v>10.76</v>
      </c>
      <c r="H142" s="66">
        <v>11.42</v>
      </c>
      <c r="I142" s="67">
        <v>15.01</v>
      </c>
      <c r="J142" s="66">
        <v>160.5</v>
      </c>
      <c r="K142" s="68">
        <v>535</v>
      </c>
      <c r="L142" s="38"/>
    </row>
    <row r="143" spans="1:12" ht="15.75" thickBot="1" x14ac:dyDescent="0.3">
      <c r="A143" s="23"/>
      <c r="B143" s="15"/>
      <c r="C143" s="11"/>
      <c r="D143" s="55" t="s">
        <v>24</v>
      </c>
      <c r="E143" s="57" t="s">
        <v>106</v>
      </c>
      <c r="F143" s="71">
        <v>120</v>
      </c>
      <c r="G143" s="71">
        <v>0.44</v>
      </c>
      <c r="H143" s="71">
        <v>0.36</v>
      </c>
      <c r="I143" s="72">
        <v>14.49</v>
      </c>
      <c r="J143" s="71">
        <v>51.3</v>
      </c>
      <c r="K143" s="74">
        <v>72</v>
      </c>
      <c r="L143" s="38"/>
    </row>
    <row r="144" spans="1:12" ht="15" x14ac:dyDescent="0.25">
      <c r="A144" s="24"/>
      <c r="B144" s="17"/>
      <c r="C144" s="8"/>
      <c r="D144" s="18" t="s">
        <v>33</v>
      </c>
      <c r="E144" s="9"/>
      <c r="F144" s="59">
        <f>SUM(F141:F143)</f>
        <v>395</v>
      </c>
      <c r="G144" s="60">
        <f>SUM(G141:G143)</f>
        <v>11.549999999999999</v>
      </c>
      <c r="H144" s="60">
        <f>SUM(H141:H143)</f>
        <v>11.85</v>
      </c>
      <c r="I144" s="60">
        <f>SUM(I141:I143)</f>
        <v>50.260000000000005</v>
      </c>
      <c r="J144" s="60">
        <f>SUM(J141:J143)</f>
        <v>352.5</v>
      </c>
      <c r="K144" s="25"/>
      <c r="L144" s="19">
        <v>100</v>
      </c>
    </row>
    <row r="145" spans="1:12" ht="13.5" thickBot="1" x14ac:dyDescent="0.25">
      <c r="A145" s="27">
        <f>A129</f>
        <v>2</v>
      </c>
      <c r="B145" s="28">
        <f>B129</f>
        <v>3</v>
      </c>
      <c r="C145" s="107" t="s">
        <v>4</v>
      </c>
      <c r="D145" s="108"/>
      <c r="E145" s="29"/>
      <c r="F145" s="30">
        <f>F133+F144+F140</f>
        <v>1825</v>
      </c>
      <c r="G145" s="30">
        <f>G133+G144+G140</f>
        <v>57.8</v>
      </c>
      <c r="H145" s="30">
        <f>H133+H144+H140</f>
        <v>59.25</v>
      </c>
      <c r="I145" s="30">
        <f>I133+I144+I140</f>
        <v>251.25000000000003</v>
      </c>
      <c r="J145" s="30">
        <f>J133+J144+J140</f>
        <v>1762.55</v>
      </c>
      <c r="K145" s="30"/>
      <c r="L145" s="30">
        <f>L133+L144+L140</f>
        <v>360</v>
      </c>
    </row>
    <row r="146" spans="1:12" ht="15" x14ac:dyDescent="0.25">
      <c r="A146" s="20">
        <v>2</v>
      </c>
      <c r="B146" s="21">
        <v>4</v>
      </c>
      <c r="C146" s="22" t="s">
        <v>20</v>
      </c>
      <c r="D146" s="5" t="s">
        <v>28</v>
      </c>
      <c r="E146" s="46" t="s">
        <v>135</v>
      </c>
      <c r="F146" s="69">
        <v>90</v>
      </c>
      <c r="G146" s="69">
        <v>5.05</v>
      </c>
      <c r="H146" s="69">
        <v>6.55</v>
      </c>
      <c r="I146" s="70">
        <v>0.1</v>
      </c>
      <c r="J146" s="69">
        <v>98.1</v>
      </c>
      <c r="K146" s="73">
        <v>353</v>
      </c>
      <c r="L146" s="36"/>
    </row>
    <row r="147" spans="1:12" ht="15" x14ac:dyDescent="0.25">
      <c r="A147" s="23"/>
      <c r="B147" s="15"/>
      <c r="C147" s="11"/>
      <c r="D147" s="7" t="s">
        <v>22</v>
      </c>
      <c r="E147" s="47" t="s">
        <v>63</v>
      </c>
      <c r="F147" s="66">
        <v>200</v>
      </c>
      <c r="G147" s="66">
        <v>3.5</v>
      </c>
      <c r="H147" s="66">
        <v>3.1</v>
      </c>
      <c r="I147" s="67">
        <v>25.16</v>
      </c>
      <c r="J147" s="66">
        <v>145</v>
      </c>
      <c r="K147" s="68">
        <v>502</v>
      </c>
      <c r="L147" s="38"/>
    </row>
    <row r="148" spans="1:12" ht="15.75" customHeight="1" x14ac:dyDescent="0.25">
      <c r="A148" s="23"/>
      <c r="B148" s="15"/>
      <c r="C148" s="11"/>
      <c r="D148" s="7" t="s">
        <v>26</v>
      </c>
      <c r="E148" s="47" t="s">
        <v>62</v>
      </c>
      <c r="F148" s="66">
        <v>100</v>
      </c>
      <c r="G148" s="66">
        <f>4.56+5.08</f>
        <v>9.64</v>
      </c>
      <c r="H148" s="66">
        <f>4.6+0.48</f>
        <v>5.08</v>
      </c>
      <c r="I148" s="67">
        <f>0.28+29.52</f>
        <v>29.8</v>
      </c>
      <c r="J148" s="66">
        <f>63+140</f>
        <v>203</v>
      </c>
      <c r="K148" s="68">
        <v>573</v>
      </c>
      <c r="L148" s="38"/>
    </row>
    <row r="149" spans="1:12" ht="15.75" thickBot="1" x14ac:dyDescent="0.3">
      <c r="A149" s="23"/>
      <c r="B149" s="15"/>
      <c r="C149" s="11"/>
      <c r="D149" s="55" t="s">
        <v>29</v>
      </c>
      <c r="E149" s="57" t="s">
        <v>86</v>
      </c>
      <c r="F149" s="71">
        <v>180</v>
      </c>
      <c r="G149" s="71">
        <v>1.02</v>
      </c>
      <c r="H149" s="71">
        <v>5.04</v>
      </c>
      <c r="I149" s="72">
        <v>28.7</v>
      </c>
      <c r="J149" s="71">
        <v>141.4</v>
      </c>
      <c r="K149" s="74">
        <v>372</v>
      </c>
      <c r="L149" s="38"/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SUM(F146:F149)</f>
        <v>570</v>
      </c>
      <c r="G150" s="19">
        <f>SUM(G146:G149)</f>
        <v>19.21</v>
      </c>
      <c r="H150" s="19">
        <f>SUM(H146:H149)</f>
        <v>19.77</v>
      </c>
      <c r="I150" s="19">
        <f>SUM(I146:I149)</f>
        <v>83.76</v>
      </c>
      <c r="J150" s="19">
        <f>SUM(J146:J149)</f>
        <v>587.5</v>
      </c>
      <c r="K150" s="25"/>
      <c r="L150" s="19">
        <v>100</v>
      </c>
    </row>
    <row r="151" spans="1:12" ht="15" x14ac:dyDescent="0.25">
      <c r="A151" s="26">
        <f>A146</f>
        <v>2</v>
      </c>
      <c r="B151" s="13">
        <f>B146</f>
        <v>4</v>
      </c>
      <c r="C151" s="10" t="s">
        <v>25</v>
      </c>
      <c r="D151" s="8" t="s">
        <v>26</v>
      </c>
      <c r="E151" s="52" t="s">
        <v>136</v>
      </c>
      <c r="F151" s="63">
        <v>100</v>
      </c>
      <c r="G151" s="63">
        <v>1</v>
      </c>
      <c r="H151" s="63">
        <v>6.1</v>
      </c>
      <c r="I151" s="64">
        <v>7.5</v>
      </c>
      <c r="J151" s="63">
        <v>89</v>
      </c>
      <c r="K151" s="65">
        <v>22</v>
      </c>
      <c r="L151" s="38"/>
    </row>
    <row r="152" spans="1:12" ht="15" x14ac:dyDescent="0.25">
      <c r="A152" s="23"/>
      <c r="B152" s="15"/>
      <c r="C152" s="11"/>
      <c r="D152" s="7" t="s">
        <v>27</v>
      </c>
      <c r="E152" s="47" t="s">
        <v>137</v>
      </c>
      <c r="F152" s="66">
        <v>200</v>
      </c>
      <c r="G152" s="66">
        <v>2.1</v>
      </c>
      <c r="H152" s="66">
        <v>4.08</v>
      </c>
      <c r="I152" s="67">
        <v>10.6</v>
      </c>
      <c r="J152" s="66">
        <v>87.6</v>
      </c>
      <c r="K152" s="68">
        <v>100</v>
      </c>
      <c r="L152" s="38"/>
    </row>
    <row r="153" spans="1:12" ht="15" x14ac:dyDescent="0.25">
      <c r="A153" s="23"/>
      <c r="B153" s="15"/>
      <c r="C153" s="11"/>
      <c r="D153" s="7" t="s">
        <v>28</v>
      </c>
      <c r="E153" s="47" t="s">
        <v>138</v>
      </c>
      <c r="F153" s="66">
        <v>100</v>
      </c>
      <c r="G153" s="66">
        <v>9.1999999999999993</v>
      </c>
      <c r="H153" s="66">
        <v>12.4</v>
      </c>
      <c r="I153" s="67">
        <v>4</v>
      </c>
      <c r="J153" s="66">
        <v>173</v>
      </c>
      <c r="K153" s="68">
        <v>333</v>
      </c>
      <c r="L153" s="38"/>
    </row>
    <row r="154" spans="1:12" ht="15" x14ac:dyDescent="0.25">
      <c r="A154" s="23"/>
      <c r="B154" s="15"/>
      <c r="C154" s="11"/>
      <c r="D154" s="7" t="s">
        <v>29</v>
      </c>
      <c r="E154" s="47" t="s">
        <v>122</v>
      </c>
      <c r="F154" s="66">
        <v>200</v>
      </c>
      <c r="G154" s="66">
        <v>6.6</v>
      </c>
      <c r="H154" s="66">
        <v>3.85</v>
      </c>
      <c r="I154" s="67">
        <v>34.619999999999997</v>
      </c>
      <c r="J154" s="66">
        <v>188</v>
      </c>
      <c r="K154" s="68">
        <v>178</v>
      </c>
      <c r="L154" s="38"/>
    </row>
    <row r="155" spans="1:12" ht="15" x14ac:dyDescent="0.25">
      <c r="A155" s="23"/>
      <c r="B155" s="15"/>
      <c r="C155" s="11"/>
      <c r="D155" s="7" t="s">
        <v>22</v>
      </c>
      <c r="E155" s="47" t="s">
        <v>102</v>
      </c>
      <c r="F155" s="66">
        <v>200</v>
      </c>
      <c r="G155" s="66">
        <v>0.1</v>
      </c>
      <c r="H155" s="66">
        <v>0.1</v>
      </c>
      <c r="I155" s="67">
        <v>11.1</v>
      </c>
      <c r="J155" s="66">
        <v>46</v>
      </c>
      <c r="K155" s="68">
        <v>486</v>
      </c>
      <c r="L155" s="38"/>
    </row>
    <row r="156" spans="1:12" ht="15" customHeight="1" x14ac:dyDescent="0.25">
      <c r="A156" s="23"/>
      <c r="B156" s="15"/>
      <c r="C156" s="11"/>
      <c r="D156" s="7" t="s">
        <v>31</v>
      </c>
      <c r="E156" s="47" t="s">
        <v>52</v>
      </c>
      <c r="F156" s="66">
        <v>80</v>
      </c>
      <c r="G156" s="66">
        <v>4.5599999999999996</v>
      </c>
      <c r="H156" s="66">
        <v>0.48</v>
      </c>
      <c r="I156" s="67">
        <v>29.52</v>
      </c>
      <c r="J156" s="66">
        <v>140</v>
      </c>
      <c r="K156" s="68">
        <v>573</v>
      </c>
      <c r="L156" s="38"/>
    </row>
    <row r="157" spans="1:12" ht="12.75" customHeight="1" x14ac:dyDescent="0.25">
      <c r="A157" s="23"/>
      <c r="B157" s="15"/>
      <c r="C157" s="11"/>
      <c r="D157" s="7" t="s">
        <v>32</v>
      </c>
      <c r="E157" s="47" t="s">
        <v>53</v>
      </c>
      <c r="F157" s="66">
        <v>60</v>
      </c>
      <c r="G157" s="66">
        <v>3.4</v>
      </c>
      <c r="H157" s="66">
        <v>0.65</v>
      </c>
      <c r="I157" s="67">
        <v>19.899999999999999</v>
      </c>
      <c r="J157" s="66">
        <v>99</v>
      </c>
      <c r="K157" s="68">
        <v>575</v>
      </c>
      <c r="L157" s="38"/>
    </row>
    <row r="158" spans="1:12" ht="12.75" customHeight="1" x14ac:dyDescent="0.25">
      <c r="A158" s="23"/>
      <c r="B158" s="15"/>
      <c r="C158" s="11"/>
      <c r="D158" s="7"/>
      <c r="E158" s="37"/>
      <c r="F158" s="38"/>
      <c r="G158" s="38"/>
      <c r="H158" s="38"/>
      <c r="I158" s="38"/>
      <c r="J158" s="38"/>
      <c r="K158" s="39"/>
      <c r="L158" s="38"/>
    </row>
    <row r="159" spans="1:12" ht="12.75" customHeight="1" x14ac:dyDescent="0.25">
      <c r="A159" s="23"/>
      <c r="B159" s="15"/>
      <c r="C159" s="11"/>
      <c r="D159" s="7"/>
      <c r="E159" s="37"/>
      <c r="F159" s="38"/>
      <c r="G159" s="38"/>
      <c r="H159" s="38"/>
      <c r="I159" s="38"/>
      <c r="J159" s="38"/>
      <c r="K159" s="39"/>
      <c r="L159" s="38"/>
    </row>
    <row r="160" spans="1:12" ht="12.75" customHeight="1" thickBot="1" x14ac:dyDescent="0.3">
      <c r="A160" s="23"/>
      <c r="B160" s="15"/>
      <c r="C160" s="11"/>
      <c r="D160" s="18" t="s">
        <v>33</v>
      </c>
      <c r="E160" s="9"/>
      <c r="F160" s="59">
        <f>SUM(F151:F159)</f>
        <v>940</v>
      </c>
      <c r="G160" s="60">
        <f>SUM(G151:G159)</f>
        <v>26.959999999999997</v>
      </c>
      <c r="H160" s="60">
        <f>SUM(H151:H159)</f>
        <v>27.66</v>
      </c>
      <c r="I160" s="60">
        <f>SUM(I151:I159)</f>
        <v>117.23999999999998</v>
      </c>
      <c r="J160" s="60">
        <f>SUM(J151:J159)</f>
        <v>822.6</v>
      </c>
      <c r="K160" s="25"/>
      <c r="L160" s="19">
        <v>160</v>
      </c>
    </row>
    <row r="161" spans="1:12" ht="12.75" customHeight="1" x14ac:dyDescent="0.25">
      <c r="A161" s="26">
        <v>2</v>
      </c>
      <c r="B161" s="51">
        <f>B146</f>
        <v>4</v>
      </c>
      <c r="C161" s="10" t="s">
        <v>46</v>
      </c>
      <c r="D161" s="54" t="s">
        <v>54</v>
      </c>
      <c r="E161" s="46" t="s">
        <v>139</v>
      </c>
      <c r="F161" s="69">
        <v>150</v>
      </c>
      <c r="G161" s="69">
        <v>11.18</v>
      </c>
      <c r="H161" s="69">
        <v>11.72</v>
      </c>
      <c r="I161" s="70">
        <v>18.36</v>
      </c>
      <c r="J161" s="69">
        <v>214.2</v>
      </c>
      <c r="K161" s="73">
        <v>523</v>
      </c>
      <c r="L161" s="38"/>
    </row>
    <row r="162" spans="1:12" ht="15" x14ac:dyDescent="0.25">
      <c r="A162" s="23"/>
      <c r="B162" s="15"/>
      <c r="C162" s="11"/>
      <c r="D162" s="48" t="s">
        <v>22</v>
      </c>
      <c r="E162" s="47" t="s">
        <v>140</v>
      </c>
      <c r="F162" s="66">
        <v>200</v>
      </c>
      <c r="G162" s="66">
        <v>0.35</v>
      </c>
      <c r="H162" s="66">
        <v>0.1</v>
      </c>
      <c r="I162" s="67">
        <v>31.89</v>
      </c>
      <c r="J162" s="66">
        <v>138.4</v>
      </c>
      <c r="K162" s="68">
        <v>478</v>
      </c>
      <c r="L162" s="38"/>
    </row>
    <row r="163" spans="1:12" ht="15" x14ac:dyDescent="0.25">
      <c r="A163" s="24"/>
      <c r="B163" s="17"/>
      <c r="C163" s="8"/>
      <c r="D163" s="18" t="s">
        <v>33</v>
      </c>
      <c r="E163" s="9"/>
      <c r="F163" s="59">
        <f>SUM(F161:F162)</f>
        <v>350</v>
      </c>
      <c r="G163" s="60">
        <f>SUM(G161:G162)</f>
        <v>11.53</v>
      </c>
      <c r="H163" s="60">
        <f>SUM(H161:H162)</f>
        <v>11.82</v>
      </c>
      <c r="I163" s="60">
        <f>SUM(I161:I162)</f>
        <v>50.25</v>
      </c>
      <c r="J163" s="60">
        <f>SUM(J161:J162)</f>
        <v>352.6</v>
      </c>
      <c r="K163" s="25"/>
      <c r="L163" s="19">
        <v>100</v>
      </c>
    </row>
    <row r="164" spans="1:12" ht="13.5" thickBot="1" x14ac:dyDescent="0.25">
      <c r="A164" s="27">
        <f>A146</f>
        <v>2</v>
      </c>
      <c r="B164" s="28">
        <f>B146</f>
        <v>4</v>
      </c>
      <c r="C164" s="107" t="s">
        <v>4</v>
      </c>
      <c r="D164" s="108"/>
      <c r="E164" s="29"/>
      <c r="F164" s="30">
        <f>F150+F163+F160</f>
        <v>1860</v>
      </c>
      <c r="G164" s="30">
        <f>G150+G163+G160</f>
        <v>57.7</v>
      </c>
      <c r="H164" s="30">
        <f>H150+H163+H160</f>
        <v>59.25</v>
      </c>
      <c r="I164" s="30">
        <f>I150+I163+I160</f>
        <v>251.24999999999997</v>
      </c>
      <c r="J164" s="30">
        <f>J150+J163+J160</f>
        <v>1762.7</v>
      </c>
      <c r="K164" s="30"/>
      <c r="L164" s="30">
        <f>L150+L163+L160</f>
        <v>360</v>
      </c>
    </row>
    <row r="165" spans="1:12" ht="15" x14ac:dyDescent="0.25">
      <c r="A165" s="20">
        <v>2</v>
      </c>
      <c r="B165" s="21">
        <v>5</v>
      </c>
      <c r="C165" s="22" t="s">
        <v>20</v>
      </c>
      <c r="D165" s="5" t="s">
        <v>28</v>
      </c>
      <c r="E165" s="82" t="s">
        <v>147</v>
      </c>
      <c r="F165" s="69">
        <v>90</v>
      </c>
      <c r="G165" s="69">
        <v>6</v>
      </c>
      <c r="H165" s="69">
        <v>4.0999999999999996</v>
      </c>
      <c r="I165" s="70">
        <v>19</v>
      </c>
      <c r="J165" s="69">
        <v>109.9</v>
      </c>
      <c r="K165" s="73">
        <v>307</v>
      </c>
      <c r="L165" s="36"/>
    </row>
    <row r="166" spans="1:12" ht="15" x14ac:dyDescent="0.25">
      <c r="A166" s="23"/>
      <c r="B166" s="15"/>
      <c r="C166" s="11"/>
      <c r="D166" s="7" t="s">
        <v>29</v>
      </c>
      <c r="E166" s="47" t="s">
        <v>61</v>
      </c>
      <c r="F166" s="66">
        <v>150</v>
      </c>
      <c r="G166" s="66">
        <v>8.3000000000000007</v>
      </c>
      <c r="H166" s="66">
        <v>15.12</v>
      </c>
      <c r="I166" s="67">
        <v>11.25</v>
      </c>
      <c r="J166" s="66">
        <v>242.16</v>
      </c>
      <c r="K166" s="68">
        <v>202</v>
      </c>
      <c r="L166" s="38"/>
    </row>
    <row r="167" spans="1:12" ht="15" x14ac:dyDescent="0.25">
      <c r="A167" s="23"/>
      <c r="B167" s="15"/>
      <c r="C167" s="11"/>
      <c r="D167" s="7" t="s">
        <v>26</v>
      </c>
      <c r="E167" s="47" t="s">
        <v>141</v>
      </c>
      <c r="F167" s="66">
        <v>110</v>
      </c>
      <c r="G167" s="66">
        <f>0.34+4.5</f>
        <v>4.84</v>
      </c>
      <c r="H167" s="66">
        <f>0.05+0.48</f>
        <v>0.53</v>
      </c>
      <c r="I167" s="67">
        <f>0.95+29.52</f>
        <v>30.47</v>
      </c>
      <c r="J167" s="66">
        <f>5.5+140</f>
        <v>145.5</v>
      </c>
      <c r="K167" s="81" t="s">
        <v>148</v>
      </c>
      <c r="L167" s="38"/>
    </row>
    <row r="168" spans="1:12" ht="15.75" thickBot="1" x14ac:dyDescent="0.3">
      <c r="A168" s="23"/>
      <c r="B168" s="15"/>
      <c r="C168" s="11"/>
      <c r="D168" s="55" t="s">
        <v>22</v>
      </c>
      <c r="E168" s="57" t="s">
        <v>51</v>
      </c>
      <c r="F168" s="71">
        <v>200</v>
      </c>
      <c r="G168" s="71">
        <v>7.0000000000000007E-2</v>
      </c>
      <c r="H168" s="71">
        <v>0.02</v>
      </c>
      <c r="I168" s="72">
        <v>23</v>
      </c>
      <c r="J168" s="71">
        <v>90</v>
      </c>
      <c r="K168" s="74">
        <v>505</v>
      </c>
      <c r="L168" s="38"/>
    </row>
    <row r="169" spans="1:12" ht="15" x14ac:dyDescent="0.25">
      <c r="A169" s="24"/>
      <c r="B169" s="17"/>
      <c r="C169" s="8"/>
      <c r="D169" s="18" t="s">
        <v>33</v>
      </c>
      <c r="E169" s="9"/>
      <c r="F169" s="19">
        <f>SUM(F165:F168)</f>
        <v>550</v>
      </c>
      <c r="G169" s="19">
        <f>SUM(G165:G168)</f>
        <v>19.21</v>
      </c>
      <c r="H169" s="19">
        <f>SUM(H165:H168)</f>
        <v>19.77</v>
      </c>
      <c r="I169" s="19">
        <f>SUM(I165:I168)</f>
        <v>83.72</v>
      </c>
      <c r="J169" s="19">
        <f>SUM(J165:J168)</f>
        <v>587.55999999999995</v>
      </c>
      <c r="K169" s="25"/>
      <c r="L169" s="19">
        <v>100</v>
      </c>
    </row>
    <row r="170" spans="1:12" ht="15" x14ac:dyDescent="0.25">
      <c r="A170" s="26">
        <f>A165</f>
        <v>2</v>
      </c>
      <c r="B170" s="13">
        <f>B165</f>
        <v>5</v>
      </c>
      <c r="C170" s="10" t="s">
        <v>25</v>
      </c>
      <c r="D170" s="8" t="s">
        <v>26</v>
      </c>
      <c r="E170" s="52" t="s">
        <v>142</v>
      </c>
      <c r="F170" s="63">
        <v>100</v>
      </c>
      <c r="G170" s="63">
        <v>1.6</v>
      </c>
      <c r="H170" s="63">
        <v>6.2</v>
      </c>
      <c r="I170" s="64">
        <v>6.6</v>
      </c>
      <c r="J170" s="63">
        <v>88</v>
      </c>
      <c r="K170" s="65">
        <v>47</v>
      </c>
      <c r="L170" s="38"/>
    </row>
    <row r="171" spans="1:12" ht="15" x14ac:dyDescent="0.25">
      <c r="A171" s="23"/>
      <c r="B171" s="15"/>
      <c r="C171" s="11"/>
      <c r="D171" s="7" t="s">
        <v>27</v>
      </c>
      <c r="E171" s="47" t="s">
        <v>143</v>
      </c>
      <c r="F171" s="66">
        <v>200</v>
      </c>
      <c r="G171" s="66">
        <v>5.16</v>
      </c>
      <c r="H171" s="66">
        <v>7.66</v>
      </c>
      <c r="I171" s="67">
        <v>6</v>
      </c>
      <c r="J171" s="66">
        <v>121.6</v>
      </c>
      <c r="K171" s="68">
        <v>123</v>
      </c>
      <c r="L171" s="38"/>
    </row>
    <row r="172" spans="1:12" ht="15" x14ac:dyDescent="0.25">
      <c r="A172" s="23"/>
      <c r="B172" s="15"/>
      <c r="C172" s="11"/>
      <c r="D172" s="7" t="s">
        <v>28</v>
      </c>
      <c r="E172" s="47" t="s">
        <v>144</v>
      </c>
      <c r="F172" s="66">
        <v>90</v>
      </c>
      <c r="G172" s="66">
        <v>6.5</v>
      </c>
      <c r="H172" s="66">
        <v>7.33</v>
      </c>
      <c r="I172" s="67">
        <v>11.11</v>
      </c>
      <c r="J172" s="66">
        <v>129</v>
      </c>
      <c r="K172" s="68">
        <v>372</v>
      </c>
      <c r="L172" s="38"/>
    </row>
    <row r="173" spans="1:12" ht="15" x14ac:dyDescent="0.25">
      <c r="A173" s="23"/>
      <c r="B173" s="15"/>
      <c r="C173" s="11"/>
      <c r="D173" s="7" t="s">
        <v>29</v>
      </c>
      <c r="E173" s="47" t="s">
        <v>145</v>
      </c>
      <c r="F173" s="66">
        <v>150</v>
      </c>
      <c r="G173" s="66">
        <v>4.3499999999999996</v>
      </c>
      <c r="H173" s="66">
        <v>4.95</v>
      </c>
      <c r="I173" s="67">
        <v>13.4</v>
      </c>
      <c r="J173" s="66">
        <v>116.1</v>
      </c>
      <c r="K173" s="68">
        <v>325</v>
      </c>
      <c r="L173" s="38"/>
    </row>
    <row r="174" spans="1:12" ht="15" x14ac:dyDescent="0.25">
      <c r="A174" s="23"/>
      <c r="B174" s="15"/>
      <c r="C174" s="11"/>
      <c r="D174" s="7" t="s">
        <v>30</v>
      </c>
      <c r="E174" s="47" t="s">
        <v>146</v>
      </c>
      <c r="F174" s="66">
        <v>200</v>
      </c>
      <c r="G174" s="66">
        <v>1</v>
      </c>
      <c r="H174" s="66">
        <v>0</v>
      </c>
      <c r="I174" s="67">
        <v>20.9</v>
      </c>
      <c r="J174" s="66">
        <v>84.8</v>
      </c>
      <c r="K174" s="68">
        <v>501</v>
      </c>
      <c r="L174" s="38"/>
    </row>
    <row r="175" spans="1:12" ht="15" x14ac:dyDescent="0.25">
      <c r="A175" s="23"/>
      <c r="B175" s="15"/>
      <c r="C175" s="11"/>
      <c r="D175" s="7" t="s">
        <v>31</v>
      </c>
      <c r="E175" s="47" t="s">
        <v>52</v>
      </c>
      <c r="F175" s="66">
        <v>80</v>
      </c>
      <c r="G175" s="66">
        <v>4.5599999999999996</v>
      </c>
      <c r="H175" s="66">
        <v>0.48</v>
      </c>
      <c r="I175" s="67">
        <v>29.52</v>
      </c>
      <c r="J175" s="66">
        <v>140</v>
      </c>
      <c r="K175" s="68">
        <v>573</v>
      </c>
      <c r="L175" s="38"/>
    </row>
    <row r="176" spans="1:12" ht="15" x14ac:dyDescent="0.25">
      <c r="A176" s="23"/>
      <c r="B176" s="15"/>
      <c r="C176" s="11"/>
      <c r="D176" s="7" t="s">
        <v>32</v>
      </c>
      <c r="E176" s="47" t="s">
        <v>53</v>
      </c>
      <c r="F176" s="66">
        <v>60</v>
      </c>
      <c r="G176" s="66">
        <v>3.4</v>
      </c>
      <c r="H176" s="66">
        <v>0.65</v>
      </c>
      <c r="I176" s="67">
        <v>19.899999999999999</v>
      </c>
      <c r="J176" s="66">
        <v>99</v>
      </c>
      <c r="K176" s="68">
        <v>575</v>
      </c>
      <c r="L176" s="38"/>
    </row>
    <row r="177" spans="1:12" ht="15" x14ac:dyDescent="0.25">
      <c r="A177" s="23"/>
      <c r="B177" s="15"/>
      <c r="C177" s="11"/>
      <c r="D177" s="79" t="s">
        <v>24</v>
      </c>
      <c r="E177" s="86" t="s">
        <v>75</v>
      </c>
      <c r="F177" s="38">
        <v>200</v>
      </c>
      <c r="G177" s="38">
        <v>0.4</v>
      </c>
      <c r="H177" s="38">
        <v>0.4</v>
      </c>
      <c r="I177" s="38">
        <v>9.8000000000000007</v>
      </c>
      <c r="J177" s="38">
        <v>44</v>
      </c>
      <c r="K177" s="39">
        <v>82</v>
      </c>
      <c r="L177" s="38"/>
    </row>
    <row r="178" spans="1:12" ht="15" x14ac:dyDescent="0.25">
      <c r="A178" s="23"/>
      <c r="B178" s="15"/>
      <c r="C178" s="11"/>
      <c r="D178" s="7"/>
      <c r="E178" s="37"/>
      <c r="F178" s="38"/>
      <c r="G178" s="38"/>
      <c r="H178" s="38"/>
      <c r="I178" s="38"/>
      <c r="J178" s="38"/>
      <c r="K178" s="39"/>
      <c r="L178" s="38"/>
    </row>
    <row r="179" spans="1:12" ht="15.75" thickBot="1" x14ac:dyDescent="0.3">
      <c r="A179" s="23"/>
      <c r="B179" s="15"/>
      <c r="C179" s="11"/>
      <c r="D179" s="18" t="s">
        <v>33</v>
      </c>
      <c r="E179" s="9"/>
      <c r="F179" s="59">
        <f>SUM(F170:F178)</f>
        <v>1080</v>
      </c>
      <c r="G179" s="60">
        <f>SUM(G170:G178)</f>
        <v>26.969999999999995</v>
      </c>
      <c r="H179" s="60">
        <f>SUM(H170:H178)</f>
        <v>27.669999999999995</v>
      </c>
      <c r="I179" s="60">
        <f>SUM(I170:I178)</f>
        <v>117.23</v>
      </c>
      <c r="J179" s="60">
        <f>SUM(J170:J178)</f>
        <v>822.5</v>
      </c>
      <c r="K179" s="25"/>
      <c r="L179" s="19">
        <v>160</v>
      </c>
    </row>
    <row r="180" spans="1:12" ht="15" x14ac:dyDescent="0.25">
      <c r="A180" s="26">
        <v>2</v>
      </c>
      <c r="B180" s="51">
        <f>B165</f>
        <v>5</v>
      </c>
      <c r="C180" s="10" t="s">
        <v>46</v>
      </c>
      <c r="D180" s="54" t="s">
        <v>54</v>
      </c>
      <c r="E180" s="46" t="s">
        <v>93</v>
      </c>
      <c r="F180" s="69">
        <v>100</v>
      </c>
      <c r="G180" s="69">
        <v>10.64</v>
      </c>
      <c r="H180" s="69">
        <v>11.25</v>
      </c>
      <c r="I180" s="70">
        <v>28.11</v>
      </c>
      <c r="J180" s="69">
        <v>197.4</v>
      </c>
      <c r="K180" s="73">
        <v>535</v>
      </c>
      <c r="L180" s="38"/>
    </row>
    <row r="181" spans="1:12" ht="15" x14ac:dyDescent="0.25">
      <c r="A181" s="23"/>
      <c r="B181" s="15"/>
      <c r="C181" s="11"/>
      <c r="D181" s="48" t="s">
        <v>22</v>
      </c>
      <c r="E181" s="47" t="s">
        <v>115</v>
      </c>
      <c r="F181" s="66">
        <v>200</v>
      </c>
      <c r="G181" s="66">
        <v>0.9</v>
      </c>
      <c r="H181" s="66">
        <v>0.6</v>
      </c>
      <c r="I181" s="67">
        <v>22.16</v>
      </c>
      <c r="J181" s="66">
        <v>155.19999999999999</v>
      </c>
      <c r="K181" s="68">
        <v>482</v>
      </c>
      <c r="L181" s="38"/>
    </row>
    <row r="182" spans="1:12" ht="15" x14ac:dyDescent="0.25">
      <c r="A182" s="24"/>
      <c r="B182" s="17"/>
      <c r="C182" s="8"/>
      <c r="D182" s="18" t="s">
        <v>33</v>
      </c>
      <c r="E182" s="9"/>
      <c r="F182" s="59">
        <f>SUM(F180:F181)</f>
        <v>300</v>
      </c>
      <c r="G182" s="60">
        <f>SUM(G180:G181)</f>
        <v>11.540000000000001</v>
      </c>
      <c r="H182" s="60">
        <f>SUM(H180:H181)</f>
        <v>11.85</v>
      </c>
      <c r="I182" s="60">
        <f>SUM(I180:I181)</f>
        <v>50.269999999999996</v>
      </c>
      <c r="J182" s="60">
        <f>SUM(J180:J181)</f>
        <v>352.6</v>
      </c>
      <c r="K182" s="25"/>
      <c r="L182" s="19">
        <v>100</v>
      </c>
    </row>
    <row r="183" spans="1:12" ht="13.5" thickBot="1" x14ac:dyDescent="0.25">
      <c r="A183" s="27">
        <f>A165</f>
        <v>2</v>
      </c>
      <c r="B183" s="28">
        <f>B165</f>
        <v>5</v>
      </c>
      <c r="C183" s="107" t="s">
        <v>4</v>
      </c>
      <c r="D183" s="108"/>
      <c r="E183" s="29"/>
      <c r="F183" s="30">
        <f>F169+F179+F182</f>
        <v>1930</v>
      </c>
      <c r="G183" s="30">
        <f>G169+G179+G182</f>
        <v>57.719999999999992</v>
      </c>
      <c r="H183" s="30">
        <f>H169+H179+H182</f>
        <v>59.29</v>
      </c>
      <c r="I183" s="30">
        <f>I169+I179+I182</f>
        <v>251.21999999999997</v>
      </c>
      <c r="J183" s="30">
        <f>J169+J179+J182</f>
        <v>1762.6599999999999</v>
      </c>
      <c r="K183" s="30"/>
      <c r="L183" s="30">
        <f>L169+L179+L182</f>
        <v>360</v>
      </c>
    </row>
    <row r="184" spans="1:12" ht="15" x14ac:dyDescent="0.25">
      <c r="A184" s="20">
        <v>3</v>
      </c>
      <c r="B184" s="21">
        <v>1</v>
      </c>
      <c r="C184" s="22" t="s">
        <v>20</v>
      </c>
      <c r="D184" s="5" t="s">
        <v>21</v>
      </c>
      <c r="E184" s="46" t="s">
        <v>149</v>
      </c>
      <c r="F184" s="69">
        <v>220</v>
      </c>
      <c r="G184" s="69">
        <v>6.34</v>
      </c>
      <c r="H184" s="69">
        <v>3.48</v>
      </c>
      <c r="I184" s="70">
        <v>24.91</v>
      </c>
      <c r="J184" s="69">
        <v>154.91999999999999</v>
      </c>
      <c r="K184" s="73">
        <v>264</v>
      </c>
      <c r="L184" s="36"/>
    </row>
    <row r="185" spans="1:12" ht="30" x14ac:dyDescent="0.25">
      <c r="A185" s="23"/>
      <c r="B185" s="15"/>
      <c r="C185" s="11"/>
      <c r="D185" s="7" t="s">
        <v>26</v>
      </c>
      <c r="E185" s="47" t="s">
        <v>111</v>
      </c>
      <c r="F185" s="66">
        <v>110</v>
      </c>
      <c r="G185" s="66">
        <f>0.1+4.64+4.56</f>
        <v>9.2999999999999989</v>
      </c>
      <c r="H185" s="66">
        <f>7.2+5.9+0.48</f>
        <v>13.580000000000002</v>
      </c>
      <c r="I185" s="67">
        <f>0.13+0+29.52</f>
        <v>29.65</v>
      </c>
      <c r="J185" s="66">
        <f>65.72+71.66+140</f>
        <v>277.38</v>
      </c>
      <c r="K185" s="68">
        <v>79</v>
      </c>
      <c r="L185" s="38"/>
    </row>
    <row r="186" spans="1:12" ht="15" x14ac:dyDescent="0.25">
      <c r="A186" s="23"/>
      <c r="B186" s="15"/>
      <c r="C186" s="11"/>
      <c r="D186" s="48" t="s">
        <v>22</v>
      </c>
      <c r="E186" s="47" t="s">
        <v>63</v>
      </c>
      <c r="F186" s="66">
        <v>200</v>
      </c>
      <c r="G186" s="66">
        <v>3.6</v>
      </c>
      <c r="H186" s="66">
        <v>2.67</v>
      </c>
      <c r="I186" s="67">
        <v>29.2</v>
      </c>
      <c r="J186" s="66">
        <v>155.19999999999999</v>
      </c>
      <c r="K186" s="68">
        <v>75</v>
      </c>
      <c r="L186" s="38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SUM(F184:F186)</f>
        <v>530</v>
      </c>
      <c r="G187" s="19">
        <f>SUM(G184:G186)</f>
        <v>19.239999999999998</v>
      </c>
      <c r="H187" s="19">
        <f>SUM(H184:H186)</f>
        <v>19.730000000000004</v>
      </c>
      <c r="I187" s="19">
        <f>SUM(I184:I186)</f>
        <v>83.76</v>
      </c>
      <c r="J187" s="19">
        <f>SUM(J184:J186)</f>
        <v>587.5</v>
      </c>
      <c r="K187" s="25"/>
      <c r="L187" s="19">
        <v>100</v>
      </c>
    </row>
    <row r="188" spans="1:12" ht="30" x14ac:dyDescent="0.25">
      <c r="A188" s="26">
        <f>A184</f>
        <v>3</v>
      </c>
      <c r="B188" s="13">
        <f>B184</f>
        <v>1</v>
      </c>
      <c r="C188" s="10" t="s">
        <v>25</v>
      </c>
      <c r="D188" s="8" t="s">
        <v>26</v>
      </c>
      <c r="E188" s="52" t="s">
        <v>150</v>
      </c>
      <c r="F188" s="63">
        <v>100</v>
      </c>
      <c r="G188" s="63">
        <v>2.6</v>
      </c>
      <c r="H188" s="63">
        <v>2.8</v>
      </c>
      <c r="I188" s="64">
        <v>9</v>
      </c>
      <c r="J188" s="63">
        <v>74.2</v>
      </c>
      <c r="K188" s="65">
        <v>17</v>
      </c>
      <c r="L188" s="38"/>
    </row>
    <row r="189" spans="1:12" ht="15" x14ac:dyDescent="0.25">
      <c r="A189" s="23"/>
      <c r="B189" s="15"/>
      <c r="C189" s="11"/>
      <c r="D189" s="7" t="s">
        <v>27</v>
      </c>
      <c r="E189" s="47" t="s">
        <v>151</v>
      </c>
      <c r="F189" s="66">
        <v>200</v>
      </c>
      <c r="G189" s="66">
        <v>2.1800000000000002</v>
      </c>
      <c r="H189" s="66">
        <v>2.2400000000000002</v>
      </c>
      <c r="I189" s="67">
        <v>16.309999999999999</v>
      </c>
      <c r="J189" s="66">
        <v>91.93</v>
      </c>
      <c r="K189" s="68">
        <v>111</v>
      </c>
      <c r="L189" s="38"/>
    </row>
    <row r="190" spans="1:12" ht="15" x14ac:dyDescent="0.25">
      <c r="A190" s="23"/>
      <c r="B190" s="15"/>
      <c r="C190" s="11"/>
      <c r="D190" s="7" t="s">
        <v>28</v>
      </c>
      <c r="E190" s="47" t="s">
        <v>152</v>
      </c>
      <c r="F190" s="66">
        <v>90</v>
      </c>
      <c r="G190" s="66">
        <v>10.36</v>
      </c>
      <c r="H190" s="66">
        <v>13.71</v>
      </c>
      <c r="I190" s="67">
        <v>0.4</v>
      </c>
      <c r="J190" s="66">
        <v>163.63999999999999</v>
      </c>
      <c r="K190" s="68">
        <v>288</v>
      </c>
      <c r="L190" s="38"/>
    </row>
    <row r="191" spans="1:12" ht="15" x14ac:dyDescent="0.25">
      <c r="A191" s="23"/>
      <c r="B191" s="15"/>
      <c r="C191" s="11"/>
      <c r="D191" s="7" t="s">
        <v>29</v>
      </c>
      <c r="E191" s="47" t="s">
        <v>153</v>
      </c>
      <c r="F191" s="66">
        <v>170</v>
      </c>
      <c r="G191" s="66">
        <v>3.69</v>
      </c>
      <c r="H191" s="66">
        <v>7.7</v>
      </c>
      <c r="I191" s="67">
        <v>20.149999999999999</v>
      </c>
      <c r="J191" s="66">
        <v>132.72999999999999</v>
      </c>
      <c r="K191" s="68">
        <v>143</v>
      </c>
      <c r="L191" s="38"/>
    </row>
    <row r="192" spans="1:12" ht="15" x14ac:dyDescent="0.25">
      <c r="A192" s="23"/>
      <c r="B192" s="15"/>
      <c r="C192" s="11"/>
      <c r="D192" s="7" t="s">
        <v>22</v>
      </c>
      <c r="E192" s="47" t="s">
        <v>84</v>
      </c>
      <c r="F192" s="66">
        <v>200</v>
      </c>
      <c r="G192" s="66">
        <v>0.16</v>
      </c>
      <c r="H192" s="66">
        <v>0.08</v>
      </c>
      <c r="I192" s="67">
        <v>22</v>
      </c>
      <c r="J192" s="66">
        <v>121</v>
      </c>
      <c r="K192" s="68">
        <v>505</v>
      </c>
      <c r="L192" s="38"/>
    </row>
    <row r="193" spans="1:12" ht="15" x14ac:dyDescent="0.25">
      <c r="A193" s="23"/>
      <c r="B193" s="15"/>
      <c r="C193" s="11"/>
      <c r="D193" s="7" t="s">
        <v>31</v>
      </c>
      <c r="E193" s="47" t="s">
        <v>52</v>
      </c>
      <c r="F193" s="66">
        <v>80</v>
      </c>
      <c r="G193" s="66">
        <v>4.5599999999999996</v>
      </c>
      <c r="H193" s="66">
        <v>0.48</v>
      </c>
      <c r="I193" s="67">
        <v>29.52</v>
      </c>
      <c r="J193" s="66">
        <v>140</v>
      </c>
      <c r="K193" s="68">
        <v>573</v>
      </c>
      <c r="L193" s="38"/>
    </row>
    <row r="194" spans="1:12" ht="15" x14ac:dyDescent="0.25">
      <c r="A194" s="23"/>
      <c r="B194" s="15"/>
      <c r="C194" s="11"/>
      <c r="D194" s="7" t="s">
        <v>32</v>
      </c>
      <c r="E194" s="47" t="s">
        <v>53</v>
      </c>
      <c r="F194" s="66">
        <v>60</v>
      </c>
      <c r="G194" s="66">
        <v>3.4</v>
      </c>
      <c r="H194" s="66">
        <v>0.65</v>
      </c>
      <c r="I194" s="67">
        <v>19.899999999999999</v>
      </c>
      <c r="J194" s="66">
        <v>99</v>
      </c>
      <c r="K194" s="68">
        <v>575</v>
      </c>
      <c r="L194" s="38"/>
    </row>
    <row r="195" spans="1:12" ht="15" x14ac:dyDescent="0.25">
      <c r="A195" s="23"/>
      <c r="B195" s="15"/>
      <c r="C195" s="11"/>
      <c r="D195" s="7"/>
      <c r="E195" s="37"/>
      <c r="F195" s="38"/>
      <c r="G195" s="38"/>
      <c r="H195" s="38"/>
      <c r="I195" s="38"/>
      <c r="J195" s="38"/>
      <c r="K195" s="39"/>
      <c r="L195" s="38"/>
    </row>
    <row r="196" spans="1:12" ht="15" x14ac:dyDescent="0.25">
      <c r="A196" s="23"/>
      <c r="B196" s="15"/>
      <c r="C196" s="11"/>
      <c r="D196" s="7"/>
      <c r="E196" s="37"/>
      <c r="F196" s="38"/>
      <c r="G196" s="38"/>
      <c r="H196" s="38"/>
      <c r="I196" s="38"/>
      <c r="J196" s="38"/>
      <c r="K196" s="39"/>
      <c r="L196" s="38"/>
    </row>
    <row r="197" spans="1:12" ht="15" x14ac:dyDescent="0.25">
      <c r="A197" s="23"/>
      <c r="B197" s="15"/>
      <c r="C197" s="11"/>
      <c r="D197" s="18" t="s">
        <v>33</v>
      </c>
      <c r="E197" s="9"/>
      <c r="F197" s="59">
        <f>SUM(F188:F196)</f>
        <v>900</v>
      </c>
      <c r="G197" s="60">
        <f>SUM(G188:G196)</f>
        <v>26.95</v>
      </c>
      <c r="H197" s="60">
        <f>SUM(H188:H196)</f>
        <v>27.659999999999997</v>
      </c>
      <c r="I197" s="60">
        <f>SUM(I188:I196)</f>
        <v>117.28</v>
      </c>
      <c r="J197" s="60">
        <f>SUM(J188:J196)</f>
        <v>822.5</v>
      </c>
      <c r="K197" s="25"/>
      <c r="L197" s="19">
        <v>160</v>
      </c>
    </row>
    <row r="198" spans="1:12" ht="15.75" thickBot="1" x14ac:dyDescent="0.3">
      <c r="A198" s="26">
        <v>3</v>
      </c>
      <c r="B198" s="51">
        <f>B184</f>
        <v>1</v>
      </c>
      <c r="C198" s="10" t="s">
        <v>46</v>
      </c>
      <c r="D198" s="55" t="s">
        <v>30</v>
      </c>
      <c r="E198" s="57" t="s">
        <v>84</v>
      </c>
      <c r="F198" s="71">
        <v>200</v>
      </c>
      <c r="G198" s="71">
        <v>0.2</v>
      </c>
      <c r="H198" s="71">
        <v>0.2</v>
      </c>
      <c r="I198" s="72">
        <v>24.8</v>
      </c>
      <c r="J198" s="71">
        <v>102</v>
      </c>
      <c r="K198" s="74">
        <v>505</v>
      </c>
      <c r="L198" s="38"/>
    </row>
    <row r="199" spans="1:12" ht="15" x14ac:dyDescent="0.25">
      <c r="A199" s="23"/>
      <c r="B199" s="15"/>
      <c r="C199" s="11"/>
      <c r="D199" s="48" t="s">
        <v>54</v>
      </c>
      <c r="E199" s="47" t="s">
        <v>93</v>
      </c>
      <c r="F199" s="66">
        <v>100</v>
      </c>
      <c r="G199" s="66">
        <v>11.37</v>
      </c>
      <c r="H199" s="66">
        <v>11.61</v>
      </c>
      <c r="I199" s="67">
        <v>25.45</v>
      </c>
      <c r="J199" s="66">
        <v>250.5</v>
      </c>
      <c r="K199" s="68">
        <v>535</v>
      </c>
      <c r="L199" s="38"/>
    </row>
    <row r="200" spans="1:12" ht="15" x14ac:dyDescent="0.25">
      <c r="A200" s="24"/>
      <c r="B200" s="17"/>
      <c r="C200" s="8"/>
      <c r="D200" s="18" t="s">
        <v>33</v>
      </c>
      <c r="E200" s="9"/>
      <c r="F200" s="59">
        <f>SUM(F198:F199)</f>
        <v>300</v>
      </c>
      <c r="G200" s="60">
        <f>SUM(G198:G199)</f>
        <v>11.569999999999999</v>
      </c>
      <c r="H200" s="60">
        <f>SUM(H198:H199)</f>
        <v>11.809999999999999</v>
      </c>
      <c r="I200" s="60">
        <f>SUM(I198:I199)</f>
        <v>50.25</v>
      </c>
      <c r="J200" s="60">
        <f>SUM(J198:J199)</f>
        <v>352.5</v>
      </c>
      <c r="K200" s="25"/>
      <c r="L200" s="19">
        <v>100</v>
      </c>
    </row>
    <row r="201" spans="1:12" ht="13.5" thickBot="1" x14ac:dyDescent="0.25">
      <c r="A201" s="27">
        <f>A184</f>
        <v>3</v>
      </c>
      <c r="B201" s="28">
        <f>B184</f>
        <v>1</v>
      </c>
      <c r="C201" s="107" t="s">
        <v>4</v>
      </c>
      <c r="D201" s="108"/>
      <c r="E201" s="29"/>
      <c r="F201" s="30">
        <f>F187+F197+F200</f>
        <v>1730</v>
      </c>
      <c r="G201" s="87">
        <f>G187+G197+G200</f>
        <v>57.76</v>
      </c>
      <c r="H201" s="30">
        <f>H187+H197+H200</f>
        <v>59.2</v>
      </c>
      <c r="I201" s="30">
        <f>I187+I197+I200</f>
        <v>251.29000000000002</v>
      </c>
      <c r="J201" s="30">
        <f>J187+J197+J200</f>
        <v>1762.5</v>
      </c>
      <c r="K201" s="30"/>
      <c r="L201" s="30">
        <f>L187+L197+L200</f>
        <v>360</v>
      </c>
    </row>
    <row r="202" spans="1:12" ht="15" x14ac:dyDescent="0.25">
      <c r="A202" s="20">
        <v>3</v>
      </c>
      <c r="B202" s="21">
        <v>2</v>
      </c>
      <c r="C202" s="22" t="s">
        <v>20</v>
      </c>
      <c r="D202" s="5" t="s">
        <v>21</v>
      </c>
      <c r="E202" s="46" t="s">
        <v>118</v>
      </c>
      <c r="F202" s="69">
        <v>150</v>
      </c>
      <c r="G202" s="69">
        <v>6.36</v>
      </c>
      <c r="H202" s="69">
        <v>13.56</v>
      </c>
      <c r="I202" s="70">
        <v>12.11</v>
      </c>
      <c r="J202" s="69">
        <v>242.2</v>
      </c>
      <c r="K202" s="73">
        <v>222</v>
      </c>
      <c r="L202" s="36"/>
    </row>
    <row r="203" spans="1:12" ht="15" x14ac:dyDescent="0.25">
      <c r="A203" s="23"/>
      <c r="B203" s="15"/>
      <c r="C203" s="11"/>
      <c r="D203" s="7" t="s">
        <v>55</v>
      </c>
      <c r="E203" s="47" t="s">
        <v>154</v>
      </c>
      <c r="F203" s="66">
        <v>10</v>
      </c>
      <c r="G203" s="66">
        <v>0.7</v>
      </c>
      <c r="H203" s="66">
        <v>0.5</v>
      </c>
      <c r="I203" s="67">
        <v>5.55</v>
      </c>
      <c r="J203" s="66">
        <v>29.4</v>
      </c>
      <c r="K203" s="68">
        <v>86</v>
      </c>
      <c r="L203" s="38"/>
    </row>
    <row r="204" spans="1:12" ht="15" x14ac:dyDescent="0.25">
      <c r="A204" s="23"/>
      <c r="B204" s="15"/>
      <c r="C204" s="11"/>
      <c r="D204" s="7" t="s">
        <v>22</v>
      </c>
      <c r="E204" s="62" t="s">
        <v>157</v>
      </c>
      <c r="F204" s="66">
        <v>200</v>
      </c>
      <c r="G204" s="66">
        <v>0.3</v>
      </c>
      <c r="H204" s="66">
        <v>0.03</v>
      </c>
      <c r="I204" s="67">
        <v>18.739999999999998</v>
      </c>
      <c r="J204" s="66">
        <v>29.9</v>
      </c>
      <c r="K204" s="68">
        <v>459</v>
      </c>
      <c r="L204" s="38"/>
    </row>
    <row r="205" spans="1:12" ht="15" x14ac:dyDescent="0.25">
      <c r="A205" s="23"/>
      <c r="B205" s="15"/>
      <c r="C205" s="11"/>
      <c r="D205" s="48" t="s">
        <v>23</v>
      </c>
      <c r="E205" s="47" t="s">
        <v>52</v>
      </c>
      <c r="F205" s="66">
        <v>80</v>
      </c>
      <c r="G205" s="66">
        <v>6.08</v>
      </c>
      <c r="H205" s="66">
        <v>0.64</v>
      </c>
      <c r="I205" s="67">
        <v>39.36</v>
      </c>
      <c r="J205" s="66">
        <v>186</v>
      </c>
      <c r="K205" s="68">
        <v>573</v>
      </c>
      <c r="L205" s="38"/>
    </row>
    <row r="206" spans="1:12" ht="15" x14ac:dyDescent="0.25">
      <c r="A206" s="23"/>
      <c r="B206" s="15"/>
      <c r="C206" s="11"/>
      <c r="D206" s="79" t="s">
        <v>58</v>
      </c>
      <c r="E206" s="86" t="s">
        <v>109</v>
      </c>
      <c r="F206" s="38">
        <v>200</v>
      </c>
      <c r="G206" s="38">
        <v>5.8</v>
      </c>
      <c r="H206" s="38">
        <v>5</v>
      </c>
      <c r="I206" s="38">
        <v>8</v>
      </c>
      <c r="J206" s="38">
        <v>100</v>
      </c>
      <c r="K206" s="39">
        <v>470</v>
      </c>
      <c r="L206" s="38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SUM(F202:F206)</f>
        <v>640</v>
      </c>
      <c r="G207" s="19">
        <f>SUM(G202:G206)</f>
        <v>19.240000000000002</v>
      </c>
      <c r="H207" s="19">
        <f>SUM(H202:H206)</f>
        <v>19.73</v>
      </c>
      <c r="I207" s="19">
        <f>SUM(I202:I206)</f>
        <v>83.759999999999991</v>
      </c>
      <c r="J207" s="19">
        <f>SUM(J202:J206)</f>
        <v>587.5</v>
      </c>
      <c r="K207" s="25"/>
      <c r="L207" s="19">
        <v>100</v>
      </c>
    </row>
    <row r="208" spans="1:12" ht="15" x14ac:dyDescent="0.25">
      <c r="A208" s="26">
        <f>A202</f>
        <v>3</v>
      </c>
      <c r="B208" s="13">
        <f>B202</f>
        <v>2</v>
      </c>
      <c r="C208" s="10" t="s">
        <v>25</v>
      </c>
      <c r="D208" s="8" t="s">
        <v>26</v>
      </c>
      <c r="E208" s="52" t="s">
        <v>155</v>
      </c>
      <c r="F208" s="63">
        <v>100</v>
      </c>
      <c r="G208" s="63">
        <v>1.45</v>
      </c>
      <c r="H208" s="63">
        <v>6</v>
      </c>
      <c r="I208" s="64">
        <v>8.4</v>
      </c>
      <c r="J208" s="63">
        <v>94</v>
      </c>
      <c r="K208" s="65">
        <v>1</v>
      </c>
      <c r="L208" s="38"/>
    </row>
    <row r="209" spans="1:12" ht="15" x14ac:dyDescent="0.25">
      <c r="A209" s="23"/>
      <c r="B209" s="15"/>
      <c r="C209" s="11"/>
      <c r="D209" s="7" t="s">
        <v>27</v>
      </c>
      <c r="E209" s="47" t="s">
        <v>113</v>
      </c>
      <c r="F209" s="66">
        <v>250</v>
      </c>
      <c r="G209" s="66">
        <v>3.67</v>
      </c>
      <c r="H209" s="66">
        <v>4.62</v>
      </c>
      <c r="I209" s="67">
        <v>10.95</v>
      </c>
      <c r="J209" s="66">
        <v>100</v>
      </c>
      <c r="K209" s="68">
        <v>96</v>
      </c>
      <c r="L209" s="38"/>
    </row>
    <row r="210" spans="1:12" ht="15" x14ac:dyDescent="0.25">
      <c r="A210" s="23"/>
      <c r="B210" s="15"/>
      <c r="C210" s="11"/>
      <c r="D210" s="7" t="s">
        <v>28</v>
      </c>
      <c r="E210" s="47" t="s">
        <v>156</v>
      </c>
      <c r="F210" s="66">
        <v>200</v>
      </c>
      <c r="G210" s="66">
        <v>12.32</v>
      </c>
      <c r="H210" s="66">
        <v>15.75</v>
      </c>
      <c r="I210" s="67">
        <v>19.77</v>
      </c>
      <c r="J210" s="66">
        <v>269.57</v>
      </c>
      <c r="K210" s="68">
        <v>265</v>
      </c>
      <c r="L210" s="38"/>
    </row>
    <row r="211" spans="1:12" ht="15" x14ac:dyDescent="0.25">
      <c r="A211" s="23"/>
      <c r="B211" s="15"/>
      <c r="C211" s="11"/>
      <c r="D211" s="7" t="s">
        <v>22</v>
      </c>
      <c r="E211" s="47" t="s">
        <v>92</v>
      </c>
      <c r="F211" s="66">
        <v>200</v>
      </c>
      <c r="G211" s="66">
        <v>0</v>
      </c>
      <c r="H211" s="66">
        <v>0</v>
      </c>
      <c r="I211" s="67">
        <v>18.899999999999999</v>
      </c>
      <c r="J211" s="66">
        <v>74</v>
      </c>
      <c r="K211" s="68">
        <v>508</v>
      </c>
      <c r="L211" s="38"/>
    </row>
    <row r="212" spans="1:12" ht="15" x14ac:dyDescent="0.25">
      <c r="A212" s="23"/>
      <c r="B212" s="15"/>
      <c r="C212" s="11"/>
      <c r="D212" s="7" t="s">
        <v>31</v>
      </c>
      <c r="E212" s="47" t="s">
        <v>52</v>
      </c>
      <c r="F212" s="66">
        <v>80</v>
      </c>
      <c r="G212" s="66">
        <v>6.08</v>
      </c>
      <c r="H212" s="66">
        <v>0.64</v>
      </c>
      <c r="I212" s="67">
        <v>39.36</v>
      </c>
      <c r="J212" s="66">
        <v>186</v>
      </c>
      <c r="K212" s="68">
        <v>573</v>
      </c>
      <c r="L212" s="38"/>
    </row>
    <row r="213" spans="1:12" ht="15" x14ac:dyDescent="0.25">
      <c r="A213" s="23"/>
      <c r="B213" s="15"/>
      <c r="C213" s="11"/>
      <c r="D213" s="7" t="s">
        <v>32</v>
      </c>
      <c r="E213" s="47" t="s">
        <v>53</v>
      </c>
      <c r="F213" s="66">
        <v>60</v>
      </c>
      <c r="G213" s="66">
        <v>3.4</v>
      </c>
      <c r="H213" s="66">
        <v>0.65</v>
      </c>
      <c r="I213" s="67">
        <v>19.899999999999999</v>
      </c>
      <c r="J213" s="66">
        <v>99</v>
      </c>
      <c r="K213" s="68">
        <v>575</v>
      </c>
      <c r="L213" s="38"/>
    </row>
    <row r="214" spans="1:12" ht="15.75" thickBot="1" x14ac:dyDescent="0.3">
      <c r="A214" s="23"/>
      <c r="B214" s="15"/>
      <c r="C214" s="11"/>
      <c r="D214" s="18" t="s">
        <v>33</v>
      </c>
      <c r="E214" s="9"/>
      <c r="F214" s="59">
        <f>SUM(F208:F213)</f>
        <v>890</v>
      </c>
      <c r="G214" s="60">
        <f>SUM(G208:G213)</f>
        <v>26.92</v>
      </c>
      <c r="H214" s="60">
        <f>SUM(H208:H213)</f>
        <v>27.66</v>
      </c>
      <c r="I214" s="60">
        <f>SUM(I208:I213)</f>
        <v>117.28</v>
      </c>
      <c r="J214" s="60">
        <f>SUM(J208:J213)</f>
        <v>822.56999999999994</v>
      </c>
      <c r="K214" s="25"/>
      <c r="L214" s="19">
        <v>160</v>
      </c>
    </row>
    <row r="215" spans="1:12" ht="15" x14ac:dyDescent="0.25">
      <c r="A215" s="26">
        <v>3</v>
      </c>
      <c r="B215" s="51">
        <f>B202</f>
        <v>2</v>
      </c>
      <c r="C215" s="10" t="s">
        <v>46</v>
      </c>
      <c r="D215" s="54" t="s">
        <v>54</v>
      </c>
      <c r="E215" s="82" t="s">
        <v>104</v>
      </c>
      <c r="F215" s="69">
        <v>100</v>
      </c>
      <c r="G215" s="69">
        <v>9.9700000000000006</v>
      </c>
      <c r="H215" s="69">
        <v>10.5</v>
      </c>
      <c r="I215" s="70">
        <v>38.68</v>
      </c>
      <c r="J215" s="69">
        <v>288</v>
      </c>
      <c r="K215" s="73">
        <v>541</v>
      </c>
      <c r="L215" s="38"/>
    </row>
    <row r="216" spans="1:12" ht="15" x14ac:dyDescent="0.25">
      <c r="A216" s="23"/>
      <c r="B216" s="15"/>
      <c r="C216" s="11"/>
      <c r="D216" s="48" t="s">
        <v>22</v>
      </c>
      <c r="E216" s="47" t="s">
        <v>73</v>
      </c>
      <c r="F216" s="66">
        <v>200</v>
      </c>
      <c r="G216" s="66">
        <v>1.6</v>
      </c>
      <c r="H216" s="66">
        <v>1.3</v>
      </c>
      <c r="I216" s="67">
        <v>11.5</v>
      </c>
      <c r="J216" s="66">
        <v>64</v>
      </c>
      <c r="K216" s="68">
        <v>460</v>
      </c>
      <c r="L216" s="38"/>
    </row>
    <row r="217" spans="1:12" ht="15" x14ac:dyDescent="0.25">
      <c r="A217" s="24"/>
      <c r="B217" s="17"/>
      <c r="C217" s="8"/>
      <c r="D217" s="18" t="s">
        <v>33</v>
      </c>
      <c r="E217" s="9"/>
      <c r="F217" s="59">
        <f>SUM(F215:F216)</f>
        <v>300</v>
      </c>
      <c r="G217" s="60">
        <f>SUM(G215:G216)</f>
        <v>11.57</v>
      </c>
      <c r="H217" s="60">
        <f>SUM(H215:H216)</f>
        <v>11.8</v>
      </c>
      <c r="I217" s="60">
        <f>SUM(I215:I216)</f>
        <v>50.18</v>
      </c>
      <c r="J217" s="60">
        <f>SUM(J215:J216)</f>
        <v>352</v>
      </c>
      <c r="K217" s="25"/>
      <c r="L217" s="19">
        <v>100</v>
      </c>
    </row>
    <row r="218" spans="1:12" ht="13.5" thickBot="1" x14ac:dyDescent="0.25">
      <c r="A218" s="27">
        <f>A202</f>
        <v>3</v>
      </c>
      <c r="B218" s="28">
        <f>B202</f>
        <v>2</v>
      </c>
      <c r="C218" s="107" t="s">
        <v>4</v>
      </c>
      <c r="D218" s="108"/>
      <c r="E218" s="29"/>
      <c r="F218" s="30">
        <f>F207+F214+F217</f>
        <v>1830</v>
      </c>
      <c r="G218" s="87">
        <f>G207+G214+G217</f>
        <v>57.730000000000004</v>
      </c>
      <c r="H218" s="87">
        <f>H207+H214+H217</f>
        <v>59.19</v>
      </c>
      <c r="I218" s="87">
        <f>I207+I214+I217</f>
        <v>251.22</v>
      </c>
      <c r="J218" s="87">
        <f>J207+J214+J217</f>
        <v>1762.07</v>
      </c>
      <c r="K218" s="30"/>
      <c r="L218" s="30">
        <f>L207+L214+L217</f>
        <v>360</v>
      </c>
    </row>
    <row r="219" spans="1:12" ht="15" x14ac:dyDescent="0.25">
      <c r="A219" s="20">
        <v>3</v>
      </c>
      <c r="B219" s="21">
        <v>3</v>
      </c>
      <c r="C219" s="22" t="s">
        <v>20</v>
      </c>
      <c r="D219" s="5" t="s">
        <v>21</v>
      </c>
      <c r="E219" s="46" t="s">
        <v>127</v>
      </c>
      <c r="F219" s="69">
        <v>190</v>
      </c>
      <c r="G219" s="69">
        <v>8.23</v>
      </c>
      <c r="H219" s="69">
        <v>5.91</v>
      </c>
      <c r="I219" s="70">
        <v>30.77</v>
      </c>
      <c r="J219" s="69">
        <v>208.12</v>
      </c>
      <c r="K219" s="73">
        <v>269</v>
      </c>
      <c r="L219" s="36"/>
    </row>
    <row r="220" spans="1:12" ht="15" x14ac:dyDescent="0.25">
      <c r="A220" s="23"/>
      <c r="B220" s="15"/>
      <c r="C220" s="11"/>
      <c r="D220" s="7" t="s">
        <v>22</v>
      </c>
      <c r="E220" s="47" t="s">
        <v>158</v>
      </c>
      <c r="F220" s="66">
        <v>200</v>
      </c>
      <c r="G220" s="66">
        <v>0.2</v>
      </c>
      <c r="H220" s="66">
        <v>0.1</v>
      </c>
      <c r="I220" s="67">
        <v>13.5</v>
      </c>
      <c r="J220" s="66">
        <v>56</v>
      </c>
      <c r="K220" s="68">
        <v>505</v>
      </c>
      <c r="L220" s="38"/>
    </row>
    <row r="221" spans="1:12" ht="30" x14ac:dyDescent="0.25">
      <c r="A221" s="23"/>
      <c r="B221" s="15"/>
      <c r="C221" s="11"/>
      <c r="D221" s="48" t="s">
        <v>26</v>
      </c>
      <c r="E221" s="47" t="s">
        <v>42</v>
      </c>
      <c r="F221" s="66">
        <v>110</v>
      </c>
      <c r="G221" s="66">
        <f>4.64+0.1+6.08</f>
        <v>10.82</v>
      </c>
      <c r="H221" s="66">
        <f>5.9+7.2+0.64</f>
        <v>13.740000000000002</v>
      </c>
      <c r="I221" s="67">
        <f>0+0.13+39.36</f>
        <v>39.49</v>
      </c>
      <c r="J221" s="66">
        <f>71.66+65.72+186</f>
        <v>323.38</v>
      </c>
      <c r="K221" s="68">
        <v>573</v>
      </c>
      <c r="L221" s="38"/>
    </row>
    <row r="222" spans="1:12" ht="15.75" thickBot="1" x14ac:dyDescent="0.3">
      <c r="A222" s="24"/>
      <c r="B222" s="17"/>
      <c r="C222" s="8"/>
      <c r="D222" s="18" t="s">
        <v>33</v>
      </c>
      <c r="E222" s="9"/>
      <c r="F222" s="19">
        <f>SUM(F219:F221)</f>
        <v>500</v>
      </c>
      <c r="G222" s="19">
        <f>SUM(G219:G221)</f>
        <v>19.25</v>
      </c>
      <c r="H222" s="19">
        <f>SUM(H219:H221)</f>
        <v>19.75</v>
      </c>
      <c r="I222" s="19">
        <f>SUM(I219:I221)</f>
        <v>83.759999999999991</v>
      </c>
      <c r="J222" s="19">
        <f>SUM(J219:J221)</f>
        <v>587.5</v>
      </c>
      <c r="K222" s="25"/>
      <c r="L222" s="19">
        <v>100</v>
      </c>
    </row>
    <row r="223" spans="1:12" ht="15" x14ac:dyDescent="0.25">
      <c r="A223" s="26">
        <f>A219</f>
        <v>3</v>
      </c>
      <c r="B223" s="13">
        <f>B219</f>
        <v>3</v>
      </c>
      <c r="C223" s="10" t="s">
        <v>25</v>
      </c>
      <c r="D223" s="5" t="s">
        <v>26</v>
      </c>
      <c r="E223" s="46" t="s">
        <v>159</v>
      </c>
      <c r="F223" s="69">
        <v>100</v>
      </c>
      <c r="G223" s="69">
        <v>2.34</v>
      </c>
      <c r="H223" s="93">
        <v>4.5</v>
      </c>
      <c r="I223" s="94">
        <v>2.79</v>
      </c>
      <c r="J223" s="69">
        <v>75.3</v>
      </c>
      <c r="K223" s="73">
        <v>45</v>
      </c>
      <c r="L223" s="38"/>
    </row>
    <row r="224" spans="1:12" ht="15" x14ac:dyDescent="0.25">
      <c r="A224" s="23"/>
      <c r="B224" s="15"/>
      <c r="C224" s="11"/>
      <c r="D224" s="7" t="s">
        <v>27</v>
      </c>
      <c r="E224" s="47" t="s">
        <v>160</v>
      </c>
      <c r="F224" s="66">
        <v>240</v>
      </c>
      <c r="G224" s="66">
        <v>5.37</v>
      </c>
      <c r="H224" s="95">
        <v>4.5999999999999996</v>
      </c>
      <c r="I224" s="96">
        <v>10.17</v>
      </c>
      <c r="J224" s="97">
        <v>172.25</v>
      </c>
      <c r="K224" s="98">
        <v>110</v>
      </c>
      <c r="L224" s="38"/>
    </row>
    <row r="225" spans="1:12" ht="15" x14ac:dyDescent="0.25">
      <c r="A225" s="23"/>
      <c r="B225" s="15"/>
      <c r="C225" s="11"/>
      <c r="D225" s="7" t="s">
        <v>28</v>
      </c>
      <c r="E225" s="47" t="s">
        <v>161</v>
      </c>
      <c r="F225" s="66">
        <v>110</v>
      </c>
      <c r="G225" s="97">
        <f>0.33+5.63</f>
        <v>5.96</v>
      </c>
      <c r="H225" s="97">
        <f>1.01+9.56</f>
        <v>10.57</v>
      </c>
      <c r="I225" s="99">
        <f>1.36+13.06</f>
        <v>14.42</v>
      </c>
      <c r="J225" s="97">
        <f>20.39+100.06</f>
        <v>120.45</v>
      </c>
      <c r="K225" s="98">
        <v>235</v>
      </c>
      <c r="L225" s="38"/>
    </row>
    <row r="226" spans="1:12" ht="15" x14ac:dyDescent="0.25">
      <c r="A226" s="23"/>
      <c r="B226" s="15"/>
      <c r="C226" s="11"/>
      <c r="D226" s="7" t="s">
        <v>29</v>
      </c>
      <c r="E226" s="47" t="s">
        <v>69</v>
      </c>
      <c r="F226" s="66">
        <v>150</v>
      </c>
      <c r="G226" s="97">
        <v>3.7</v>
      </c>
      <c r="H226" s="95">
        <v>6.6</v>
      </c>
      <c r="I226" s="96">
        <v>19.7</v>
      </c>
      <c r="J226" s="97">
        <v>123</v>
      </c>
      <c r="K226" s="98">
        <v>256</v>
      </c>
      <c r="L226" s="38"/>
    </row>
    <row r="227" spans="1:12" ht="15" x14ac:dyDescent="0.25">
      <c r="A227" s="23"/>
      <c r="B227" s="15"/>
      <c r="C227" s="11"/>
      <c r="D227" s="7" t="s">
        <v>22</v>
      </c>
      <c r="E227" s="47" t="s">
        <v>81</v>
      </c>
      <c r="F227" s="66">
        <v>200</v>
      </c>
      <c r="G227" s="97">
        <v>0.1</v>
      </c>
      <c r="H227" s="95">
        <v>0.1</v>
      </c>
      <c r="I227" s="96">
        <v>10.9</v>
      </c>
      <c r="J227" s="97">
        <v>46</v>
      </c>
      <c r="K227" s="98">
        <v>498</v>
      </c>
      <c r="L227" s="38"/>
    </row>
    <row r="228" spans="1:12" ht="15" x14ac:dyDescent="0.25">
      <c r="A228" s="23"/>
      <c r="B228" s="15"/>
      <c r="C228" s="11"/>
      <c r="D228" s="7" t="s">
        <v>31</v>
      </c>
      <c r="E228" s="47" t="s">
        <v>52</v>
      </c>
      <c r="F228" s="66">
        <v>80</v>
      </c>
      <c r="G228" s="97">
        <v>6.08</v>
      </c>
      <c r="H228" s="95">
        <v>0.64</v>
      </c>
      <c r="I228" s="96">
        <v>39.36</v>
      </c>
      <c r="J228" s="97">
        <v>186</v>
      </c>
      <c r="K228" s="98">
        <v>573</v>
      </c>
      <c r="L228" s="38"/>
    </row>
    <row r="229" spans="1:12" ht="15" x14ac:dyDescent="0.25">
      <c r="A229" s="23"/>
      <c r="B229" s="15"/>
      <c r="C229" s="11"/>
      <c r="D229" s="7" t="s">
        <v>32</v>
      </c>
      <c r="E229" s="47" t="s">
        <v>53</v>
      </c>
      <c r="F229" s="66">
        <v>60</v>
      </c>
      <c r="G229" s="97">
        <v>3.4</v>
      </c>
      <c r="H229" s="95">
        <v>0.65</v>
      </c>
      <c r="I229" s="96">
        <v>19.899999999999999</v>
      </c>
      <c r="J229" s="97">
        <v>99</v>
      </c>
      <c r="K229" s="98">
        <v>575</v>
      </c>
      <c r="L229" s="38"/>
    </row>
    <row r="230" spans="1:12" ht="15" x14ac:dyDescent="0.25">
      <c r="A230" s="23"/>
      <c r="B230" s="15"/>
      <c r="C230" s="11"/>
      <c r="D230" s="7"/>
      <c r="E230" s="37"/>
      <c r="F230" s="38"/>
      <c r="G230" s="38"/>
      <c r="H230" s="38"/>
      <c r="I230" s="38"/>
      <c r="J230" s="38"/>
      <c r="K230" s="39"/>
      <c r="L230" s="38"/>
    </row>
    <row r="231" spans="1:12" ht="15" x14ac:dyDescent="0.25">
      <c r="A231" s="23"/>
      <c r="B231" s="15"/>
      <c r="C231" s="11"/>
      <c r="D231" s="7"/>
      <c r="E231" s="37"/>
      <c r="F231" s="38"/>
      <c r="G231" s="38"/>
      <c r="H231" s="38"/>
      <c r="I231" s="38"/>
      <c r="J231" s="38"/>
      <c r="K231" s="39"/>
      <c r="L231" s="38"/>
    </row>
    <row r="232" spans="1:12" ht="15.75" thickBot="1" x14ac:dyDescent="0.3">
      <c r="A232" s="23"/>
      <c r="B232" s="15"/>
      <c r="C232" s="11"/>
      <c r="D232" s="18" t="s">
        <v>33</v>
      </c>
      <c r="E232" s="9"/>
      <c r="F232" s="59">
        <f>SUM(F223:F231)</f>
        <v>940</v>
      </c>
      <c r="G232" s="60">
        <f>SUM(G223:G231)</f>
        <v>26.950000000000003</v>
      </c>
      <c r="H232" s="60">
        <f>SUM(H223:H231)</f>
        <v>27.660000000000004</v>
      </c>
      <c r="I232" s="60">
        <f>SUM(I223:I231)</f>
        <v>117.24000000000001</v>
      </c>
      <c r="J232" s="60">
        <f>SUM(J223:J231)</f>
        <v>822</v>
      </c>
      <c r="K232" s="25"/>
      <c r="L232" s="19">
        <v>160</v>
      </c>
    </row>
    <row r="233" spans="1:12" ht="15" x14ac:dyDescent="0.25">
      <c r="A233" s="26">
        <v>3</v>
      </c>
      <c r="B233" s="51">
        <f>B219</f>
        <v>3</v>
      </c>
      <c r="C233" s="10" t="s">
        <v>46</v>
      </c>
      <c r="D233" s="54" t="s">
        <v>22</v>
      </c>
      <c r="E233" s="46" t="s">
        <v>84</v>
      </c>
      <c r="F233" s="69">
        <v>200</v>
      </c>
      <c r="G233" s="69">
        <v>0.4</v>
      </c>
      <c r="H233" s="69">
        <v>0.27</v>
      </c>
      <c r="I233" s="69">
        <v>0.27</v>
      </c>
      <c r="J233" s="100">
        <v>72.8</v>
      </c>
      <c r="K233" s="73">
        <v>505</v>
      </c>
      <c r="L233" s="38"/>
    </row>
    <row r="234" spans="1:12" ht="15" x14ac:dyDescent="0.25">
      <c r="A234" s="23"/>
      <c r="B234" s="15"/>
      <c r="C234" s="11"/>
      <c r="D234" s="89" t="s">
        <v>54</v>
      </c>
      <c r="E234" s="91" t="s">
        <v>139</v>
      </c>
      <c r="F234" s="97">
        <v>150</v>
      </c>
      <c r="G234" s="97">
        <v>11.17</v>
      </c>
      <c r="H234" s="97">
        <v>11.54</v>
      </c>
      <c r="I234" s="97">
        <v>49.98</v>
      </c>
      <c r="J234" s="99">
        <v>279.7</v>
      </c>
      <c r="K234" s="98">
        <v>399</v>
      </c>
      <c r="L234" s="88"/>
    </row>
    <row r="235" spans="1:12" ht="15" x14ac:dyDescent="0.25">
      <c r="A235" s="24"/>
      <c r="B235" s="17"/>
      <c r="C235" s="8"/>
      <c r="D235" s="18" t="s">
        <v>33</v>
      </c>
      <c r="E235" s="9"/>
      <c r="F235" s="59">
        <f>SUM(F233:F234)</f>
        <v>350</v>
      </c>
      <c r="G235" s="60">
        <f>SUM(G233:G234)</f>
        <v>11.57</v>
      </c>
      <c r="H235" s="60">
        <f>SUM(H233:H234)</f>
        <v>11.809999999999999</v>
      </c>
      <c r="I235" s="60">
        <f>SUM(I233:I234)</f>
        <v>50.25</v>
      </c>
      <c r="J235" s="60">
        <f>SUM(J233:J234)</f>
        <v>352.5</v>
      </c>
      <c r="K235" s="25"/>
      <c r="L235" s="19">
        <v>100</v>
      </c>
    </row>
    <row r="236" spans="1:12" ht="13.5" thickBot="1" x14ac:dyDescent="0.25">
      <c r="A236" s="27">
        <f>A219</f>
        <v>3</v>
      </c>
      <c r="B236" s="28">
        <f>B219</f>
        <v>3</v>
      </c>
      <c r="C236" s="107" t="s">
        <v>4</v>
      </c>
      <c r="D236" s="108"/>
      <c r="E236" s="29"/>
      <c r="F236" s="78">
        <f>F222+F232+F235</f>
        <v>1790</v>
      </c>
      <c r="G236" s="87">
        <f>G222+G232+G235</f>
        <v>57.77</v>
      </c>
      <c r="H236" s="30">
        <f>H222+H232+H235</f>
        <v>59.22</v>
      </c>
      <c r="I236" s="30">
        <f>I222+I232+I235</f>
        <v>251.25</v>
      </c>
      <c r="J236" s="30">
        <f>J222+J232+J235</f>
        <v>1762</v>
      </c>
      <c r="K236" s="30"/>
      <c r="L236" s="30">
        <f>L222+L232+L235</f>
        <v>360</v>
      </c>
    </row>
    <row r="237" spans="1:12" ht="15" x14ac:dyDescent="0.25">
      <c r="A237" s="20">
        <v>3</v>
      </c>
      <c r="B237" s="21">
        <v>4</v>
      </c>
      <c r="C237" s="22" t="s">
        <v>20</v>
      </c>
      <c r="D237" s="5" t="s">
        <v>29</v>
      </c>
      <c r="E237" s="46" t="s">
        <v>86</v>
      </c>
      <c r="F237" s="69">
        <v>150</v>
      </c>
      <c r="G237" s="69">
        <v>3.67</v>
      </c>
      <c r="H237" s="69">
        <v>5.42</v>
      </c>
      <c r="I237" s="100">
        <v>21.61</v>
      </c>
      <c r="J237" s="69">
        <v>194.4</v>
      </c>
      <c r="K237" s="73">
        <v>385</v>
      </c>
      <c r="L237" s="36"/>
    </row>
    <row r="238" spans="1:12" ht="15" x14ac:dyDescent="0.25">
      <c r="A238" s="23"/>
      <c r="B238" s="15"/>
      <c r="C238" s="11"/>
      <c r="D238" s="103" t="s">
        <v>28</v>
      </c>
      <c r="E238" s="91" t="s">
        <v>162</v>
      </c>
      <c r="F238" s="97">
        <v>90</v>
      </c>
      <c r="G238" s="97">
        <v>8.0399999999999991</v>
      </c>
      <c r="H238" s="97">
        <v>11.16</v>
      </c>
      <c r="I238" s="99">
        <v>8.7899999999999991</v>
      </c>
      <c r="J238" s="97">
        <v>121</v>
      </c>
      <c r="K238" s="98">
        <v>366</v>
      </c>
      <c r="L238" s="38"/>
    </row>
    <row r="239" spans="1:12" ht="15" x14ac:dyDescent="0.25">
      <c r="A239" s="23"/>
      <c r="B239" s="15"/>
      <c r="C239" s="11"/>
      <c r="D239" s="103" t="s">
        <v>22</v>
      </c>
      <c r="E239" s="91" t="s">
        <v>97</v>
      </c>
      <c r="F239" s="97">
        <v>200</v>
      </c>
      <c r="G239" s="97">
        <v>3.6</v>
      </c>
      <c r="H239" s="97">
        <v>2.67</v>
      </c>
      <c r="I239" s="99">
        <v>29.2</v>
      </c>
      <c r="J239" s="97">
        <v>155.19999999999999</v>
      </c>
      <c r="K239" s="98">
        <v>464</v>
      </c>
      <c r="L239" s="38"/>
    </row>
    <row r="240" spans="1:12" ht="15" x14ac:dyDescent="0.25">
      <c r="A240" s="23"/>
      <c r="B240" s="15"/>
      <c r="C240" s="11"/>
      <c r="D240" s="89" t="s">
        <v>23</v>
      </c>
      <c r="E240" s="91" t="s">
        <v>52</v>
      </c>
      <c r="F240" s="97">
        <v>60</v>
      </c>
      <c r="G240" s="97">
        <v>3.94</v>
      </c>
      <c r="H240" s="97">
        <v>0.5</v>
      </c>
      <c r="I240" s="99">
        <v>24.15</v>
      </c>
      <c r="J240" s="97">
        <v>116.9</v>
      </c>
      <c r="K240" s="98">
        <v>573</v>
      </c>
      <c r="L240" s="38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SUM(F237:F240)</f>
        <v>500</v>
      </c>
      <c r="G241" s="19">
        <f>SUM(G237:G240)</f>
        <v>19.25</v>
      </c>
      <c r="H241" s="19">
        <f>SUM(H237:H240)</f>
        <v>19.75</v>
      </c>
      <c r="I241" s="19">
        <f>SUM(I237:I240)</f>
        <v>83.75</v>
      </c>
      <c r="J241" s="19">
        <f>SUM(J237:J240)</f>
        <v>587.5</v>
      </c>
      <c r="K241" s="25"/>
      <c r="L241" s="19">
        <v>100</v>
      </c>
    </row>
    <row r="242" spans="1:12" ht="15" x14ac:dyDescent="0.25">
      <c r="A242" s="26">
        <f>A237</f>
        <v>3</v>
      </c>
      <c r="B242" s="13">
        <f>B237</f>
        <v>4</v>
      </c>
      <c r="C242" s="10" t="s">
        <v>25</v>
      </c>
      <c r="D242" s="8" t="s">
        <v>26</v>
      </c>
      <c r="E242" s="52" t="s">
        <v>163</v>
      </c>
      <c r="F242" s="63">
        <v>100</v>
      </c>
      <c r="G242" s="63">
        <v>4.5199999999999996</v>
      </c>
      <c r="H242" s="63">
        <v>7.26</v>
      </c>
      <c r="I242" s="64">
        <v>9.58</v>
      </c>
      <c r="J242" s="63">
        <v>119.92</v>
      </c>
      <c r="K242" s="65">
        <v>32</v>
      </c>
      <c r="L242" s="38"/>
    </row>
    <row r="243" spans="1:12" ht="15" x14ac:dyDescent="0.25">
      <c r="A243" s="23"/>
      <c r="B243" s="15"/>
      <c r="C243" s="11"/>
      <c r="D243" s="103" t="s">
        <v>27</v>
      </c>
      <c r="E243" s="91" t="s">
        <v>164</v>
      </c>
      <c r="F243" s="97">
        <v>250</v>
      </c>
      <c r="G243" s="66">
        <v>2.7</v>
      </c>
      <c r="H243" s="66">
        <v>2.78</v>
      </c>
      <c r="I243" s="99">
        <v>14.58</v>
      </c>
      <c r="J243" s="97">
        <v>98.68</v>
      </c>
      <c r="K243" s="98">
        <v>115</v>
      </c>
      <c r="L243" s="38"/>
    </row>
    <row r="244" spans="1:12" ht="15" x14ac:dyDescent="0.25">
      <c r="A244" s="23"/>
      <c r="B244" s="15"/>
      <c r="C244" s="11"/>
      <c r="D244" s="103" t="s">
        <v>28</v>
      </c>
      <c r="E244" s="91" t="s">
        <v>129</v>
      </c>
      <c r="F244" s="97">
        <v>220</v>
      </c>
      <c r="G244" s="97">
        <v>15.85</v>
      </c>
      <c r="H244" s="97">
        <v>16.760000000000002</v>
      </c>
      <c r="I244" s="99">
        <v>39.840000000000003</v>
      </c>
      <c r="J244" s="97">
        <v>367.58</v>
      </c>
      <c r="K244" s="98">
        <v>328</v>
      </c>
      <c r="L244" s="38"/>
    </row>
    <row r="245" spans="1:12" ht="15" x14ac:dyDescent="0.25">
      <c r="A245" s="23"/>
      <c r="B245" s="15"/>
      <c r="C245" s="11"/>
      <c r="D245" s="103" t="s">
        <v>22</v>
      </c>
      <c r="E245" s="104" t="s">
        <v>165</v>
      </c>
      <c r="F245" s="97">
        <v>200</v>
      </c>
      <c r="G245" s="97">
        <v>0.16</v>
      </c>
      <c r="H245" s="97">
        <v>0.16</v>
      </c>
      <c r="I245" s="99">
        <v>23.88</v>
      </c>
      <c r="J245" s="97">
        <v>97.6</v>
      </c>
      <c r="K245" s="98">
        <v>507</v>
      </c>
      <c r="L245" s="38"/>
    </row>
    <row r="246" spans="1:12" ht="15" x14ac:dyDescent="0.25">
      <c r="A246" s="23"/>
      <c r="B246" s="15"/>
      <c r="C246" s="11"/>
      <c r="D246" s="103" t="s">
        <v>31</v>
      </c>
      <c r="E246" s="91" t="s">
        <v>52</v>
      </c>
      <c r="F246" s="97">
        <v>80</v>
      </c>
      <c r="G246" s="97">
        <v>2.2400000000000002</v>
      </c>
      <c r="H246" s="97">
        <v>0.44</v>
      </c>
      <c r="I246" s="99">
        <v>19.760000000000002</v>
      </c>
      <c r="J246" s="97">
        <v>91.96</v>
      </c>
      <c r="K246" s="98">
        <v>573</v>
      </c>
      <c r="L246" s="38"/>
    </row>
    <row r="247" spans="1:12" ht="15" x14ac:dyDescent="0.25">
      <c r="A247" s="23"/>
      <c r="B247" s="15"/>
      <c r="C247" s="11"/>
      <c r="D247" s="103" t="s">
        <v>32</v>
      </c>
      <c r="E247" s="91" t="s">
        <v>53</v>
      </c>
      <c r="F247" s="97">
        <v>60</v>
      </c>
      <c r="G247" s="97">
        <v>1.58</v>
      </c>
      <c r="H247" s="97">
        <v>0.2</v>
      </c>
      <c r="I247" s="99">
        <v>9.66</v>
      </c>
      <c r="J247" s="97">
        <v>46.76</v>
      </c>
      <c r="K247" s="98">
        <v>575</v>
      </c>
      <c r="L247" s="38"/>
    </row>
    <row r="248" spans="1:12" ht="15.75" thickBot="1" x14ac:dyDescent="0.3">
      <c r="A248" s="23"/>
      <c r="B248" s="15"/>
      <c r="C248" s="11"/>
      <c r="D248" s="18" t="s">
        <v>33</v>
      </c>
      <c r="E248" s="9"/>
      <c r="F248" s="59">
        <f>SUM(F242:F247)</f>
        <v>910</v>
      </c>
      <c r="G248" s="60">
        <f>SUM(G242:G247)</f>
        <v>27.049999999999997</v>
      </c>
      <c r="H248" s="60">
        <f>SUM(H242:H247)</f>
        <v>27.6</v>
      </c>
      <c r="I248" s="60">
        <f>SUM(I242:I247)</f>
        <v>117.3</v>
      </c>
      <c r="J248" s="60">
        <f>SUM(J242:J247)</f>
        <v>822.50000000000011</v>
      </c>
      <c r="K248" s="25"/>
      <c r="L248" s="19">
        <v>160</v>
      </c>
    </row>
    <row r="249" spans="1:12" ht="15" x14ac:dyDescent="0.25">
      <c r="A249" s="26">
        <v>3</v>
      </c>
      <c r="B249" s="51">
        <f>B237</f>
        <v>4</v>
      </c>
      <c r="C249" s="10" t="s">
        <v>46</v>
      </c>
      <c r="D249" s="54" t="s">
        <v>54</v>
      </c>
      <c r="E249" s="82" t="s">
        <v>71</v>
      </c>
      <c r="F249" s="69">
        <v>105</v>
      </c>
      <c r="G249" s="69">
        <v>11.05</v>
      </c>
      <c r="H249" s="69">
        <v>11.8</v>
      </c>
      <c r="I249" s="100">
        <v>40.78</v>
      </c>
      <c r="J249" s="69">
        <v>312.5</v>
      </c>
      <c r="K249" s="73">
        <v>535</v>
      </c>
      <c r="L249" s="38"/>
    </row>
    <row r="250" spans="1:12" ht="15" x14ac:dyDescent="0.25">
      <c r="A250" s="23"/>
      <c r="B250" s="15"/>
      <c r="C250" s="11"/>
      <c r="D250" s="89" t="s">
        <v>22</v>
      </c>
      <c r="E250" s="91" t="s">
        <v>108</v>
      </c>
      <c r="F250" s="97">
        <v>200</v>
      </c>
      <c r="G250" s="97">
        <v>0.53</v>
      </c>
      <c r="H250" s="97">
        <v>0</v>
      </c>
      <c r="I250" s="99">
        <v>9.4700000000000006</v>
      </c>
      <c r="J250" s="97">
        <v>40</v>
      </c>
      <c r="K250" s="98">
        <v>458</v>
      </c>
      <c r="L250" s="88"/>
    </row>
    <row r="251" spans="1:12" ht="15" x14ac:dyDescent="0.25">
      <c r="A251" s="24"/>
      <c r="B251" s="17"/>
      <c r="C251" s="8"/>
      <c r="D251" s="18" t="s">
        <v>33</v>
      </c>
      <c r="E251" s="9"/>
      <c r="F251" s="59">
        <f>SUM(F249:F250)</f>
        <v>305</v>
      </c>
      <c r="G251" s="60">
        <f>SUM(G249:G250)</f>
        <v>11.58</v>
      </c>
      <c r="H251" s="60">
        <f>SUM(H249:H250)</f>
        <v>11.8</v>
      </c>
      <c r="I251" s="60">
        <f>SUM(I249:I250)</f>
        <v>50.25</v>
      </c>
      <c r="J251" s="60">
        <f>SUM(J249:J250)</f>
        <v>352.5</v>
      </c>
      <c r="K251" s="25"/>
      <c r="L251" s="19">
        <v>100</v>
      </c>
    </row>
    <row r="252" spans="1:12" ht="13.5" thickBot="1" x14ac:dyDescent="0.25">
      <c r="A252" s="27">
        <f>A237</f>
        <v>3</v>
      </c>
      <c r="B252" s="28">
        <f>B237</f>
        <v>4</v>
      </c>
      <c r="C252" s="107" t="s">
        <v>4</v>
      </c>
      <c r="D252" s="108"/>
      <c r="E252" s="29"/>
      <c r="F252" s="30">
        <f>F241+F248+F251</f>
        <v>1715</v>
      </c>
      <c r="G252" s="87">
        <f>G241+G248+G251</f>
        <v>57.879999999999995</v>
      </c>
      <c r="H252" s="87">
        <f>H241+H248+H251</f>
        <v>59.150000000000006</v>
      </c>
      <c r="I252" s="30">
        <f>I241+I248+I251</f>
        <v>251.3</v>
      </c>
      <c r="J252" s="87">
        <f>J241+J248+J251</f>
        <v>1762.5</v>
      </c>
      <c r="K252" s="30"/>
      <c r="L252" s="30">
        <f>L241+L248+L251</f>
        <v>360</v>
      </c>
    </row>
    <row r="253" spans="1:12" ht="15" x14ac:dyDescent="0.25">
      <c r="A253" s="23">
        <v>3</v>
      </c>
      <c r="B253" s="15">
        <v>5</v>
      </c>
      <c r="C253" s="11"/>
      <c r="D253" s="103" t="s">
        <v>21</v>
      </c>
      <c r="E253" s="91" t="s">
        <v>166</v>
      </c>
      <c r="F253" s="97">
        <v>210</v>
      </c>
      <c r="G253" s="97">
        <v>12.53</v>
      </c>
      <c r="H253" s="97">
        <v>12.03</v>
      </c>
      <c r="I253" s="99">
        <v>34.799999999999997</v>
      </c>
      <c r="J253" s="97">
        <v>295.77999999999997</v>
      </c>
      <c r="K253" s="98">
        <v>259</v>
      </c>
      <c r="L253" s="38"/>
    </row>
    <row r="254" spans="1:12" ht="15" x14ac:dyDescent="0.25">
      <c r="A254" s="23"/>
      <c r="B254" s="15"/>
      <c r="C254" s="11"/>
      <c r="D254" s="103" t="s">
        <v>22</v>
      </c>
      <c r="E254" s="91" t="s">
        <v>167</v>
      </c>
      <c r="F254" s="97">
        <v>200</v>
      </c>
      <c r="G254" s="97">
        <v>0.53</v>
      </c>
      <c r="H254" s="97">
        <v>0</v>
      </c>
      <c r="I254" s="99">
        <v>9.4700000000000006</v>
      </c>
      <c r="J254" s="97">
        <v>40</v>
      </c>
      <c r="K254" s="98">
        <v>460</v>
      </c>
      <c r="L254" s="38"/>
    </row>
    <row r="255" spans="1:12" ht="15" x14ac:dyDescent="0.25">
      <c r="A255" s="23"/>
      <c r="B255" s="15"/>
      <c r="C255" s="11"/>
      <c r="D255" s="89" t="s">
        <v>26</v>
      </c>
      <c r="E255" s="91" t="s">
        <v>168</v>
      </c>
      <c r="F255" s="97">
        <v>90</v>
      </c>
      <c r="G255" s="97">
        <f>6.08+0.1</f>
        <v>6.18</v>
      </c>
      <c r="H255" s="97">
        <f>0.64+7.2</f>
        <v>7.84</v>
      </c>
      <c r="I255" s="99">
        <f>39.36+0.13</f>
        <v>39.49</v>
      </c>
      <c r="J255" s="97">
        <f>186+65.72</f>
        <v>251.72</v>
      </c>
      <c r="K255" s="98">
        <v>573</v>
      </c>
      <c r="L255" s="38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SUM(F253:F255)</f>
        <v>500</v>
      </c>
      <c r="G256" s="19">
        <f>SUM(G253:G255)</f>
        <v>19.239999999999998</v>
      </c>
      <c r="H256" s="19">
        <f>SUM(H253:H255)</f>
        <v>19.869999999999997</v>
      </c>
      <c r="I256" s="19">
        <f>SUM(I253:I255)</f>
        <v>83.759999999999991</v>
      </c>
      <c r="J256" s="19">
        <f>SUM(J253:J255)</f>
        <v>587.5</v>
      </c>
      <c r="K256" s="25"/>
      <c r="L256" s="19">
        <v>100</v>
      </c>
    </row>
    <row r="257" spans="1:12" ht="15" x14ac:dyDescent="0.25">
      <c r="A257" s="26">
        <f>A253</f>
        <v>3</v>
      </c>
      <c r="B257" s="13">
        <f>B253</f>
        <v>5</v>
      </c>
      <c r="C257" s="10" t="s">
        <v>25</v>
      </c>
      <c r="D257" s="8" t="s">
        <v>26</v>
      </c>
      <c r="E257" s="52" t="s">
        <v>169</v>
      </c>
      <c r="F257" s="63">
        <v>100</v>
      </c>
      <c r="G257" s="63">
        <v>1.1100000000000001</v>
      </c>
      <c r="H257" s="63">
        <v>3.29</v>
      </c>
      <c r="I257" s="64">
        <v>4.62</v>
      </c>
      <c r="J257" s="63">
        <v>78.56</v>
      </c>
      <c r="K257" s="65">
        <v>23</v>
      </c>
      <c r="L257" s="38"/>
    </row>
    <row r="258" spans="1:12" ht="15" x14ac:dyDescent="0.25">
      <c r="A258" s="23"/>
      <c r="B258" s="15"/>
      <c r="C258" s="11"/>
      <c r="D258" s="103" t="s">
        <v>27</v>
      </c>
      <c r="E258" s="91" t="s">
        <v>120</v>
      </c>
      <c r="F258" s="97">
        <v>250</v>
      </c>
      <c r="G258" s="97">
        <v>8.4499999999999993</v>
      </c>
      <c r="H258" s="97">
        <v>8.2799999999999994</v>
      </c>
      <c r="I258" s="99">
        <v>22.77</v>
      </c>
      <c r="J258" s="97">
        <v>160.78</v>
      </c>
      <c r="K258" s="98">
        <v>106</v>
      </c>
      <c r="L258" s="38"/>
    </row>
    <row r="259" spans="1:12" ht="15" x14ac:dyDescent="0.25">
      <c r="A259" s="23"/>
      <c r="B259" s="15"/>
      <c r="C259" s="11"/>
      <c r="D259" s="103" t="s">
        <v>28</v>
      </c>
      <c r="E259" s="91" t="s">
        <v>170</v>
      </c>
      <c r="F259" s="97">
        <v>190</v>
      </c>
      <c r="G259" s="97">
        <v>7.61</v>
      </c>
      <c r="H259" s="97">
        <v>14.79</v>
      </c>
      <c r="I259" s="99">
        <v>13.13</v>
      </c>
      <c r="J259" s="97">
        <v>226.16</v>
      </c>
      <c r="K259" s="98">
        <v>284</v>
      </c>
      <c r="L259" s="38"/>
    </row>
    <row r="260" spans="1:12" ht="15" x14ac:dyDescent="0.25">
      <c r="A260" s="23"/>
      <c r="B260" s="15"/>
      <c r="C260" s="11"/>
      <c r="D260" s="103" t="s">
        <v>22</v>
      </c>
      <c r="E260" s="91" t="s">
        <v>158</v>
      </c>
      <c r="F260" s="97">
        <v>200</v>
      </c>
      <c r="G260" s="97">
        <v>0.3</v>
      </c>
      <c r="H260" s="97">
        <v>0.01</v>
      </c>
      <c r="I260" s="99">
        <v>17.5</v>
      </c>
      <c r="J260" s="97">
        <v>72</v>
      </c>
      <c r="K260" s="98">
        <v>507</v>
      </c>
      <c r="L260" s="38"/>
    </row>
    <row r="261" spans="1:12" ht="15" x14ac:dyDescent="0.25">
      <c r="A261" s="23"/>
      <c r="B261" s="15"/>
      <c r="C261" s="11"/>
      <c r="D261" s="103" t="s">
        <v>31</v>
      </c>
      <c r="E261" s="91" t="s">
        <v>52</v>
      </c>
      <c r="F261" s="97">
        <v>80</v>
      </c>
      <c r="G261" s="97">
        <v>6.08</v>
      </c>
      <c r="H261" s="97">
        <v>0.64</v>
      </c>
      <c r="I261" s="99">
        <v>39.36</v>
      </c>
      <c r="J261" s="97">
        <v>186</v>
      </c>
      <c r="K261" s="98">
        <v>573</v>
      </c>
      <c r="L261" s="38"/>
    </row>
    <row r="262" spans="1:12" ht="15" x14ac:dyDescent="0.25">
      <c r="A262" s="23"/>
      <c r="B262" s="15"/>
      <c r="C262" s="11"/>
      <c r="D262" s="103" t="s">
        <v>32</v>
      </c>
      <c r="E262" s="91" t="s">
        <v>53</v>
      </c>
      <c r="F262" s="97">
        <v>60</v>
      </c>
      <c r="G262" s="97">
        <v>3.4</v>
      </c>
      <c r="H262" s="97">
        <v>0.65</v>
      </c>
      <c r="I262" s="99">
        <v>19.899999999999999</v>
      </c>
      <c r="J262" s="97">
        <v>99</v>
      </c>
      <c r="K262" s="98">
        <v>575</v>
      </c>
      <c r="L262" s="38"/>
    </row>
    <row r="263" spans="1:12" ht="15.75" thickBot="1" x14ac:dyDescent="0.3">
      <c r="A263" s="23"/>
      <c r="B263" s="15"/>
      <c r="C263" s="11"/>
      <c r="D263" s="18" t="s">
        <v>33</v>
      </c>
      <c r="E263" s="9"/>
      <c r="F263" s="59">
        <f>SUM(F257:F262)</f>
        <v>880</v>
      </c>
      <c r="G263" s="60">
        <f>SUM(G257:G262)</f>
        <v>26.949999999999996</v>
      </c>
      <c r="H263" s="60">
        <f>SUM(H257:H262)</f>
        <v>27.66</v>
      </c>
      <c r="I263" s="60">
        <f>SUM(I257:I262)</f>
        <v>117.28</v>
      </c>
      <c r="J263" s="60">
        <f>SUM(J257:J262)</f>
        <v>822.5</v>
      </c>
      <c r="K263" s="25"/>
      <c r="L263" s="19">
        <v>160</v>
      </c>
    </row>
    <row r="264" spans="1:12" ht="15" x14ac:dyDescent="0.25">
      <c r="A264" s="26">
        <v>3</v>
      </c>
      <c r="B264" s="51">
        <f>B253</f>
        <v>5</v>
      </c>
      <c r="C264" s="10" t="s">
        <v>46</v>
      </c>
      <c r="D264" s="54" t="s">
        <v>54</v>
      </c>
      <c r="E264" s="46" t="s">
        <v>104</v>
      </c>
      <c r="F264" s="69">
        <v>100</v>
      </c>
      <c r="G264" s="69">
        <v>10.07</v>
      </c>
      <c r="H264" s="69">
        <v>11.67</v>
      </c>
      <c r="I264" s="100">
        <v>27.42</v>
      </c>
      <c r="J264" s="69">
        <v>255.4</v>
      </c>
      <c r="K264" s="73">
        <v>541</v>
      </c>
      <c r="L264" s="38"/>
    </row>
    <row r="265" spans="1:12" ht="15" x14ac:dyDescent="0.25">
      <c r="A265" s="23"/>
      <c r="B265" s="15"/>
      <c r="C265" s="11"/>
      <c r="D265" s="89" t="s">
        <v>22</v>
      </c>
      <c r="E265" s="91" t="s">
        <v>84</v>
      </c>
      <c r="F265" s="97">
        <v>200</v>
      </c>
      <c r="G265" s="97">
        <v>1.5</v>
      </c>
      <c r="H265" s="97">
        <v>0</v>
      </c>
      <c r="I265" s="99">
        <v>22.8</v>
      </c>
      <c r="J265" s="97">
        <v>97.1</v>
      </c>
      <c r="K265" s="98">
        <v>505</v>
      </c>
      <c r="L265" s="88"/>
    </row>
    <row r="266" spans="1:12" ht="15" x14ac:dyDescent="0.25">
      <c r="A266" s="24"/>
      <c r="B266" s="17"/>
      <c r="C266" s="8"/>
      <c r="D266" s="18" t="s">
        <v>33</v>
      </c>
      <c r="E266" s="9"/>
      <c r="F266" s="59">
        <f>SUM(F264:F265)</f>
        <v>300</v>
      </c>
      <c r="G266" s="60">
        <f t="shared" ref="G266:J266" si="0">SUM(G264:G265)</f>
        <v>11.57</v>
      </c>
      <c r="H266" s="60">
        <f t="shared" si="0"/>
        <v>11.67</v>
      </c>
      <c r="I266" s="60">
        <f t="shared" si="0"/>
        <v>50.22</v>
      </c>
      <c r="J266" s="60">
        <f t="shared" si="0"/>
        <v>352.5</v>
      </c>
      <c r="K266" s="25"/>
      <c r="L266" s="19">
        <v>100</v>
      </c>
    </row>
    <row r="267" spans="1:12" ht="13.5" thickBot="1" x14ac:dyDescent="0.25">
      <c r="A267" s="27">
        <f>A253</f>
        <v>3</v>
      </c>
      <c r="B267" s="28">
        <f>B253</f>
        <v>5</v>
      </c>
      <c r="C267" s="107" t="s">
        <v>4</v>
      </c>
      <c r="D267" s="108"/>
      <c r="E267" s="29"/>
      <c r="F267" s="30">
        <f>F256+F263+F266</f>
        <v>1680</v>
      </c>
      <c r="G267" s="30">
        <f>G256+G263+G266</f>
        <v>57.76</v>
      </c>
      <c r="H267" s="30">
        <f>H256+H263+H266</f>
        <v>59.2</v>
      </c>
      <c r="I267" s="30">
        <f>I256+I263+I266</f>
        <v>251.26</v>
      </c>
      <c r="J267" s="30">
        <f>J256+J263+J266</f>
        <v>1762.5</v>
      </c>
      <c r="K267" s="30"/>
      <c r="L267" s="30">
        <f>L256+L263+L266</f>
        <v>360</v>
      </c>
    </row>
    <row r="268" spans="1:12" ht="15" x14ac:dyDescent="0.25">
      <c r="A268" s="20">
        <v>4</v>
      </c>
      <c r="B268" s="21">
        <v>1</v>
      </c>
      <c r="C268" s="22" t="s">
        <v>20</v>
      </c>
      <c r="D268" s="5" t="s">
        <v>21</v>
      </c>
      <c r="E268" s="46" t="s">
        <v>171</v>
      </c>
      <c r="F268" s="69">
        <v>200</v>
      </c>
      <c r="G268" s="69">
        <v>4.58</v>
      </c>
      <c r="H268" s="69">
        <v>2.9</v>
      </c>
      <c r="I268" s="100">
        <v>15.61</v>
      </c>
      <c r="J268" s="69">
        <v>100.5</v>
      </c>
      <c r="K268" s="73">
        <v>181</v>
      </c>
      <c r="L268" s="36"/>
    </row>
    <row r="269" spans="1:12" ht="30" x14ac:dyDescent="0.25">
      <c r="A269" s="23"/>
      <c r="B269" s="15"/>
      <c r="C269" s="11"/>
      <c r="D269" s="103" t="s">
        <v>26</v>
      </c>
      <c r="E269" s="91" t="s">
        <v>42</v>
      </c>
      <c r="F269" s="97">
        <v>100</v>
      </c>
      <c r="G269" s="97">
        <f>3.94+6.96+0.1</f>
        <v>11</v>
      </c>
      <c r="H269" s="97">
        <f>0.5+6.55+7.2</f>
        <v>14.25</v>
      </c>
      <c r="I269" s="99">
        <f>24.15+0.13</f>
        <v>24.279999999999998</v>
      </c>
      <c r="J269" s="97">
        <f>116.9+107.79+65.72</f>
        <v>290.40999999999997</v>
      </c>
      <c r="K269" s="98">
        <v>573</v>
      </c>
      <c r="L269" s="38"/>
    </row>
    <row r="270" spans="1:12" ht="15" x14ac:dyDescent="0.25">
      <c r="A270" s="23"/>
      <c r="B270" s="15"/>
      <c r="C270" s="11"/>
      <c r="D270" s="103" t="s">
        <v>24</v>
      </c>
      <c r="E270" s="91" t="s">
        <v>106</v>
      </c>
      <c r="F270" s="97">
        <v>100</v>
      </c>
      <c r="G270" s="97">
        <v>5.8000000000000003E-2</v>
      </c>
      <c r="H270" s="97">
        <v>0.05</v>
      </c>
      <c r="I270" s="99">
        <v>14.67</v>
      </c>
      <c r="J270" s="97">
        <v>41.39</v>
      </c>
      <c r="K270" s="98">
        <v>82</v>
      </c>
      <c r="L270" s="38"/>
    </row>
    <row r="271" spans="1:12" ht="15" x14ac:dyDescent="0.25">
      <c r="A271" s="23"/>
      <c r="B271" s="15"/>
      <c r="C271" s="11"/>
      <c r="D271" s="89" t="s">
        <v>22</v>
      </c>
      <c r="E271" s="91" t="s">
        <v>97</v>
      </c>
      <c r="F271" s="97">
        <v>200</v>
      </c>
      <c r="G271" s="97">
        <v>3.6</v>
      </c>
      <c r="H271" s="97">
        <v>2.67</v>
      </c>
      <c r="I271" s="99">
        <v>29.2</v>
      </c>
      <c r="J271" s="97">
        <v>155.19999999999999</v>
      </c>
      <c r="K271" s="98">
        <v>465</v>
      </c>
      <c r="L271" s="38"/>
    </row>
    <row r="272" spans="1:12" ht="15" x14ac:dyDescent="0.25">
      <c r="A272" s="24"/>
      <c r="B272" s="17"/>
      <c r="C272" s="8"/>
      <c r="D272" s="18" t="s">
        <v>33</v>
      </c>
      <c r="E272" s="9"/>
      <c r="F272" s="19">
        <f>SUM(F268:F271)</f>
        <v>600</v>
      </c>
      <c r="G272" s="60">
        <f>SUM(G268:G271)</f>
        <v>19.238</v>
      </c>
      <c r="H272" s="19">
        <f>SUM(H268:H271)</f>
        <v>19.869999999999997</v>
      </c>
      <c r="I272" s="19">
        <f>SUM(I268:I271)</f>
        <v>83.76</v>
      </c>
      <c r="J272" s="19">
        <f>SUM(J268:J271)</f>
        <v>587.5</v>
      </c>
      <c r="K272" s="25"/>
      <c r="L272" s="19">
        <v>100</v>
      </c>
    </row>
    <row r="273" spans="1:12" ht="15" x14ac:dyDescent="0.25">
      <c r="A273" s="26">
        <f>A268</f>
        <v>4</v>
      </c>
      <c r="B273" s="13">
        <f>B268</f>
        <v>1</v>
      </c>
      <c r="C273" s="10" t="s">
        <v>25</v>
      </c>
      <c r="D273" s="8" t="s">
        <v>26</v>
      </c>
      <c r="E273" s="52" t="s">
        <v>172</v>
      </c>
      <c r="F273" s="63">
        <v>100</v>
      </c>
      <c r="G273" s="63">
        <v>0.93</v>
      </c>
      <c r="H273" s="63">
        <v>2.13</v>
      </c>
      <c r="I273" s="64">
        <v>7.31</v>
      </c>
      <c r="J273" s="63">
        <v>70.41</v>
      </c>
      <c r="K273" s="65">
        <v>24</v>
      </c>
      <c r="L273" s="38"/>
    </row>
    <row r="274" spans="1:12" ht="15" x14ac:dyDescent="0.25">
      <c r="A274" s="23"/>
      <c r="B274" s="15"/>
      <c r="C274" s="11"/>
      <c r="D274" s="103" t="s">
        <v>27</v>
      </c>
      <c r="E274" s="91" t="s">
        <v>137</v>
      </c>
      <c r="F274" s="97">
        <v>250</v>
      </c>
      <c r="G274" s="97">
        <v>2.4700000000000002</v>
      </c>
      <c r="H274" s="97">
        <v>3.2</v>
      </c>
      <c r="I274" s="99">
        <v>15.57</v>
      </c>
      <c r="J274" s="97">
        <v>117.9</v>
      </c>
      <c r="K274" s="98">
        <v>96</v>
      </c>
      <c r="L274" s="38"/>
    </row>
    <row r="275" spans="1:12" ht="15" x14ac:dyDescent="0.25">
      <c r="A275" s="23"/>
      <c r="B275" s="15"/>
      <c r="C275" s="11"/>
      <c r="D275" s="103" t="s">
        <v>28</v>
      </c>
      <c r="E275" s="91" t="s">
        <v>173</v>
      </c>
      <c r="F275" s="97">
        <v>200</v>
      </c>
      <c r="G275" s="97">
        <v>19.21</v>
      </c>
      <c r="H275" s="97">
        <v>21.46</v>
      </c>
      <c r="I275" s="99">
        <v>40.14</v>
      </c>
      <c r="J275" s="97">
        <v>392.57</v>
      </c>
      <c r="K275" s="98">
        <v>364</v>
      </c>
      <c r="L275" s="38"/>
    </row>
    <row r="276" spans="1:12" ht="15" x14ac:dyDescent="0.25">
      <c r="A276" s="23"/>
      <c r="B276" s="15"/>
      <c r="C276" s="11"/>
      <c r="D276" s="103" t="s">
        <v>22</v>
      </c>
      <c r="E276" s="91" t="s">
        <v>81</v>
      </c>
      <c r="F276" s="97">
        <v>200</v>
      </c>
      <c r="G276" s="97">
        <v>0.52</v>
      </c>
      <c r="H276" s="97">
        <v>0.18</v>
      </c>
      <c r="I276" s="99">
        <v>24.84</v>
      </c>
      <c r="J276" s="97">
        <v>102.9</v>
      </c>
      <c r="K276" s="98">
        <v>342</v>
      </c>
      <c r="L276" s="38"/>
    </row>
    <row r="277" spans="1:12" ht="15" x14ac:dyDescent="0.25">
      <c r="A277" s="23"/>
      <c r="B277" s="15"/>
      <c r="C277" s="11"/>
      <c r="D277" s="103" t="s">
        <v>31</v>
      </c>
      <c r="E277" s="91" t="s">
        <v>52</v>
      </c>
      <c r="F277" s="97">
        <v>80</v>
      </c>
      <c r="G277" s="97">
        <v>2.2400000000000002</v>
      </c>
      <c r="H277" s="97">
        <v>0.44</v>
      </c>
      <c r="I277" s="99">
        <v>19.760000000000002</v>
      </c>
      <c r="J277" s="97">
        <v>91.96</v>
      </c>
      <c r="K277" s="98">
        <v>573</v>
      </c>
      <c r="L277" s="38"/>
    </row>
    <row r="278" spans="1:12" ht="15" x14ac:dyDescent="0.25">
      <c r="A278" s="23"/>
      <c r="B278" s="15"/>
      <c r="C278" s="11"/>
      <c r="D278" s="103" t="s">
        <v>32</v>
      </c>
      <c r="E278" s="91" t="s">
        <v>53</v>
      </c>
      <c r="F278" s="97">
        <v>60</v>
      </c>
      <c r="G278" s="97">
        <v>1.58</v>
      </c>
      <c r="H278" s="97">
        <v>0.2</v>
      </c>
      <c r="I278" s="99">
        <v>9.66</v>
      </c>
      <c r="J278" s="97">
        <v>46.76</v>
      </c>
      <c r="K278" s="98">
        <v>575</v>
      </c>
      <c r="L278" s="38"/>
    </row>
    <row r="279" spans="1:12" ht="15.75" thickBot="1" x14ac:dyDescent="0.3">
      <c r="A279" s="23"/>
      <c r="B279" s="15"/>
      <c r="C279" s="11"/>
      <c r="D279" s="18" t="s">
        <v>33</v>
      </c>
      <c r="E279" s="9"/>
      <c r="F279" s="59">
        <f>SUM(F273:F278)</f>
        <v>890</v>
      </c>
      <c r="G279" s="60">
        <f>SUM(G273:G278)</f>
        <v>26.949999999999996</v>
      </c>
      <c r="H279" s="60">
        <f>SUM(H273:H278)</f>
        <v>27.61</v>
      </c>
      <c r="I279" s="60">
        <f>SUM(I273:I278)</f>
        <v>117.28</v>
      </c>
      <c r="J279" s="60">
        <f>SUM(J273:J278)</f>
        <v>822.5</v>
      </c>
      <c r="K279" s="25"/>
      <c r="L279" s="19">
        <v>160</v>
      </c>
    </row>
    <row r="280" spans="1:12" ht="15" x14ac:dyDescent="0.25">
      <c r="A280" s="26">
        <v>4</v>
      </c>
      <c r="B280" s="51">
        <f>B268</f>
        <v>1</v>
      </c>
      <c r="C280" s="10" t="s">
        <v>46</v>
      </c>
      <c r="D280" s="54" t="s">
        <v>54</v>
      </c>
      <c r="E280" s="46" t="s">
        <v>139</v>
      </c>
      <c r="F280" s="69">
        <v>120</v>
      </c>
      <c r="G280" s="69">
        <v>11.04</v>
      </c>
      <c r="H280" s="69">
        <v>11.67</v>
      </c>
      <c r="I280" s="100">
        <v>40.31</v>
      </c>
      <c r="J280" s="69">
        <v>311</v>
      </c>
      <c r="K280" s="73">
        <v>399</v>
      </c>
      <c r="L280" s="38"/>
    </row>
    <row r="281" spans="1:12" ht="15" x14ac:dyDescent="0.25">
      <c r="A281" s="23"/>
      <c r="B281" s="15"/>
      <c r="C281" s="11"/>
      <c r="D281" s="89" t="s">
        <v>22</v>
      </c>
      <c r="E281" s="91" t="s">
        <v>174</v>
      </c>
      <c r="F281" s="97">
        <v>200</v>
      </c>
      <c r="G281" s="97">
        <v>0.53</v>
      </c>
      <c r="H281" s="97">
        <v>7.9999998211860657E-2</v>
      </c>
      <c r="I281" s="99">
        <v>9.8699999999999992</v>
      </c>
      <c r="J281" s="97">
        <v>41.5</v>
      </c>
      <c r="K281" s="98">
        <v>377</v>
      </c>
      <c r="L281" s="88"/>
    </row>
    <row r="282" spans="1:12" ht="15" x14ac:dyDescent="0.25">
      <c r="A282" s="24"/>
      <c r="B282" s="17"/>
      <c r="C282" s="8"/>
      <c r="D282" s="18" t="s">
        <v>33</v>
      </c>
      <c r="E282" s="9"/>
      <c r="F282" s="59">
        <f>SUM(F280:F281)</f>
        <v>320</v>
      </c>
      <c r="G282" s="60">
        <f>SUM(G280:G281)</f>
        <v>11.569999999999999</v>
      </c>
      <c r="H282" s="60">
        <f>SUM(H280:H281)</f>
        <v>11.749999998211861</v>
      </c>
      <c r="I282" s="60">
        <f>SUM(I280:I281)</f>
        <v>50.18</v>
      </c>
      <c r="J282" s="60">
        <f>SUM(J280:J281)</f>
        <v>352.5</v>
      </c>
      <c r="K282" s="25"/>
      <c r="L282" s="19">
        <v>100</v>
      </c>
    </row>
    <row r="283" spans="1:12" ht="13.5" thickBot="1" x14ac:dyDescent="0.25">
      <c r="A283" s="27">
        <f>A268</f>
        <v>4</v>
      </c>
      <c r="B283" s="28">
        <f>B268</f>
        <v>1</v>
      </c>
      <c r="C283" s="107" t="s">
        <v>4</v>
      </c>
      <c r="D283" s="108"/>
      <c r="E283" s="29"/>
      <c r="F283" s="30">
        <f>F272+F279+F282</f>
        <v>1810</v>
      </c>
      <c r="G283" s="87">
        <f>G272+G279+G282</f>
        <v>57.757999999999996</v>
      </c>
      <c r="H283" s="87">
        <f>H272+H279+H282</f>
        <v>59.229999998211859</v>
      </c>
      <c r="I283" s="30">
        <f>I272+I279+I282</f>
        <v>251.22000000000003</v>
      </c>
      <c r="J283" s="30">
        <f>J272+J279+J282</f>
        <v>1762.5</v>
      </c>
      <c r="K283" s="30"/>
      <c r="L283" s="30">
        <f>L272+L279+L282</f>
        <v>360</v>
      </c>
    </row>
    <row r="284" spans="1:12" ht="15" x14ac:dyDescent="0.25">
      <c r="A284" s="20">
        <v>4</v>
      </c>
      <c r="B284" s="21">
        <v>2</v>
      </c>
      <c r="C284" s="22" t="s">
        <v>20</v>
      </c>
      <c r="D284" s="5" t="s">
        <v>28</v>
      </c>
      <c r="E284" s="46" t="s">
        <v>175</v>
      </c>
      <c r="F284" s="69">
        <v>90</v>
      </c>
      <c r="G284" s="69">
        <v>7.49</v>
      </c>
      <c r="H284" s="69">
        <v>11.21</v>
      </c>
      <c r="I284" s="100">
        <v>15.63</v>
      </c>
      <c r="J284" s="69">
        <v>118.54</v>
      </c>
      <c r="K284" s="73">
        <v>268</v>
      </c>
      <c r="L284" s="36"/>
    </row>
    <row r="285" spans="1:12" ht="15" x14ac:dyDescent="0.25">
      <c r="A285" s="23"/>
      <c r="B285" s="15"/>
      <c r="C285" s="11"/>
      <c r="D285" s="103" t="s">
        <v>29</v>
      </c>
      <c r="E285" s="91" t="s">
        <v>69</v>
      </c>
      <c r="F285" s="97">
        <v>150</v>
      </c>
      <c r="G285" s="97">
        <v>5.27</v>
      </c>
      <c r="H285" s="97">
        <v>7.75</v>
      </c>
      <c r="I285" s="99">
        <v>28.5</v>
      </c>
      <c r="J285" s="97">
        <v>210.36</v>
      </c>
      <c r="K285" s="98">
        <v>309</v>
      </c>
      <c r="L285" s="38"/>
    </row>
    <row r="286" spans="1:12" ht="15" x14ac:dyDescent="0.25">
      <c r="A286" s="23"/>
      <c r="B286" s="15"/>
      <c r="C286" s="11"/>
      <c r="D286" s="103" t="s">
        <v>22</v>
      </c>
      <c r="E286" s="91" t="s">
        <v>123</v>
      </c>
      <c r="F286" s="97">
        <v>200</v>
      </c>
      <c r="G286" s="97">
        <v>0.4</v>
      </c>
      <c r="H286" s="97">
        <v>0.27</v>
      </c>
      <c r="I286" s="99">
        <v>0.27</v>
      </c>
      <c r="J286" s="97">
        <v>72.8</v>
      </c>
      <c r="K286" s="98">
        <v>388</v>
      </c>
      <c r="L286" s="38"/>
    </row>
    <row r="287" spans="1:12" ht="15" x14ac:dyDescent="0.25">
      <c r="A287" s="23"/>
      <c r="B287" s="15"/>
      <c r="C287" s="11"/>
      <c r="D287" s="103" t="s">
        <v>23</v>
      </c>
      <c r="E287" s="91" t="s">
        <v>52</v>
      </c>
      <c r="F287" s="97">
        <v>80</v>
      </c>
      <c r="G287" s="97">
        <v>6.08</v>
      </c>
      <c r="H287" s="97">
        <v>0.64</v>
      </c>
      <c r="I287" s="99">
        <v>39.36</v>
      </c>
      <c r="J287" s="97">
        <v>186</v>
      </c>
      <c r="K287" s="98">
        <v>573</v>
      </c>
      <c r="L287" s="38"/>
    </row>
    <row r="288" spans="1:12" ht="15" x14ac:dyDescent="0.25">
      <c r="A288" s="24"/>
      <c r="B288" s="17"/>
      <c r="C288" s="8"/>
      <c r="D288" s="18" t="s">
        <v>33</v>
      </c>
      <c r="E288" s="9"/>
      <c r="F288" s="19">
        <f>SUM(F284:F287)</f>
        <v>520</v>
      </c>
      <c r="G288" s="19">
        <f>SUM(G284:G287)</f>
        <v>19.240000000000002</v>
      </c>
      <c r="H288" s="19">
        <f>SUM(H284:H287)</f>
        <v>19.87</v>
      </c>
      <c r="I288" s="19">
        <f>SUM(I284:I287)</f>
        <v>83.76</v>
      </c>
      <c r="J288" s="60">
        <f>SUM(J284:J287)</f>
        <v>587.70000000000005</v>
      </c>
      <c r="K288" s="25"/>
      <c r="L288" s="19">
        <v>100</v>
      </c>
    </row>
    <row r="289" spans="1:12" ht="15" x14ac:dyDescent="0.25">
      <c r="A289" s="26">
        <f>A284</f>
        <v>4</v>
      </c>
      <c r="B289" s="13">
        <f>B284</f>
        <v>2</v>
      </c>
      <c r="C289" s="10" t="s">
        <v>25</v>
      </c>
      <c r="D289" s="8" t="s">
        <v>26</v>
      </c>
      <c r="E289" s="52" t="s">
        <v>119</v>
      </c>
      <c r="F289" s="63">
        <v>90</v>
      </c>
      <c r="G289" s="63">
        <v>2.6</v>
      </c>
      <c r="H289" s="63">
        <v>6.22</v>
      </c>
      <c r="I289" s="64">
        <v>7.15</v>
      </c>
      <c r="J289" s="63">
        <v>64.7</v>
      </c>
      <c r="K289" s="65">
        <v>49</v>
      </c>
      <c r="L289" s="38"/>
    </row>
    <row r="290" spans="1:12" ht="15" x14ac:dyDescent="0.25">
      <c r="A290" s="23"/>
      <c r="B290" s="15"/>
      <c r="C290" s="11"/>
      <c r="D290" s="103" t="s">
        <v>27</v>
      </c>
      <c r="E290" s="91" t="s">
        <v>67</v>
      </c>
      <c r="F290" s="97">
        <v>250</v>
      </c>
      <c r="G290" s="97">
        <v>2.2799999999999998</v>
      </c>
      <c r="H290" s="97">
        <v>2.33</v>
      </c>
      <c r="I290" s="99">
        <v>6.25</v>
      </c>
      <c r="J290" s="97">
        <v>90.03</v>
      </c>
      <c r="K290" s="98">
        <v>99</v>
      </c>
      <c r="L290" s="38"/>
    </row>
    <row r="291" spans="1:12" ht="15" x14ac:dyDescent="0.25">
      <c r="A291" s="23"/>
      <c r="B291" s="15"/>
      <c r="C291" s="11"/>
      <c r="D291" s="103" t="s">
        <v>28</v>
      </c>
      <c r="E291" s="91" t="s">
        <v>144</v>
      </c>
      <c r="F291" s="97">
        <v>100</v>
      </c>
      <c r="G291" s="97">
        <v>7.39</v>
      </c>
      <c r="H291" s="97">
        <v>16.98</v>
      </c>
      <c r="I291" s="99">
        <v>11.23</v>
      </c>
      <c r="J291" s="97">
        <v>140.5</v>
      </c>
      <c r="K291" s="98">
        <v>295</v>
      </c>
      <c r="L291" s="38"/>
    </row>
    <row r="292" spans="1:12" ht="15" x14ac:dyDescent="0.25">
      <c r="A292" s="23"/>
      <c r="B292" s="15"/>
      <c r="C292" s="11"/>
      <c r="D292" s="103" t="s">
        <v>29</v>
      </c>
      <c r="E292" s="91" t="s">
        <v>50</v>
      </c>
      <c r="F292" s="97">
        <v>210</v>
      </c>
      <c r="G292" s="97">
        <v>4.2</v>
      </c>
      <c r="H292" s="97">
        <v>0.84</v>
      </c>
      <c r="I292" s="99">
        <v>13.18</v>
      </c>
      <c r="J292" s="97">
        <v>157.55000000000001</v>
      </c>
      <c r="K292" s="98">
        <v>310</v>
      </c>
      <c r="L292" s="38"/>
    </row>
    <row r="293" spans="1:12" ht="15" x14ac:dyDescent="0.25">
      <c r="A293" s="23"/>
      <c r="B293" s="15"/>
      <c r="C293" s="11"/>
      <c r="D293" s="103" t="s">
        <v>22</v>
      </c>
      <c r="E293" s="91" t="s">
        <v>92</v>
      </c>
      <c r="F293" s="97">
        <v>200</v>
      </c>
      <c r="G293" s="97">
        <v>1</v>
      </c>
      <c r="H293" s="97">
        <v>0</v>
      </c>
      <c r="I293" s="99">
        <v>20.2</v>
      </c>
      <c r="J293" s="97">
        <v>84.8</v>
      </c>
      <c r="K293" s="98">
        <v>507</v>
      </c>
      <c r="L293" s="38"/>
    </row>
    <row r="294" spans="1:12" ht="15" x14ac:dyDescent="0.25">
      <c r="A294" s="23"/>
      <c r="B294" s="15"/>
      <c r="C294" s="11"/>
      <c r="D294" s="103" t="s">
        <v>31</v>
      </c>
      <c r="E294" s="91" t="s">
        <v>52</v>
      </c>
      <c r="F294" s="97">
        <v>60</v>
      </c>
      <c r="G294" s="97">
        <v>3.4</v>
      </c>
      <c r="H294" s="97">
        <v>0.65</v>
      </c>
      <c r="I294" s="99">
        <v>19.899999999999999</v>
      </c>
      <c r="J294" s="97">
        <v>99</v>
      </c>
      <c r="K294" s="98">
        <v>573</v>
      </c>
      <c r="L294" s="38"/>
    </row>
    <row r="295" spans="1:12" ht="15" x14ac:dyDescent="0.25">
      <c r="A295" s="23"/>
      <c r="B295" s="15"/>
      <c r="C295" s="11"/>
      <c r="D295" s="103" t="s">
        <v>32</v>
      </c>
      <c r="E295" s="91" t="s">
        <v>53</v>
      </c>
      <c r="F295" s="97">
        <v>80</v>
      </c>
      <c r="G295" s="97">
        <v>6.08</v>
      </c>
      <c r="H295" s="97">
        <v>0.64</v>
      </c>
      <c r="I295" s="99">
        <v>39.36</v>
      </c>
      <c r="J295" s="97">
        <v>186</v>
      </c>
      <c r="K295" s="98">
        <v>575</v>
      </c>
      <c r="L295" s="38"/>
    </row>
    <row r="296" spans="1:12" ht="15.75" thickBot="1" x14ac:dyDescent="0.3">
      <c r="A296" s="23"/>
      <c r="B296" s="15"/>
      <c r="C296" s="11"/>
      <c r="D296" s="18" t="s">
        <v>33</v>
      </c>
      <c r="E296" s="9"/>
      <c r="F296" s="59">
        <f>SUM(F289:F295)</f>
        <v>990</v>
      </c>
      <c r="G296" s="60">
        <f>SUM(G289:G295)</f>
        <v>26.949999999999996</v>
      </c>
      <c r="H296" s="60">
        <f>SUM(H289:H295)</f>
        <v>27.66</v>
      </c>
      <c r="I296" s="60">
        <f>SUM(I289:I295)</f>
        <v>117.27</v>
      </c>
      <c r="J296" s="60">
        <f>SUM(J289:J295)</f>
        <v>822.58</v>
      </c>
      <c r="K296" s="25"/>
      <c r="L296" s="19">
        <v>160</v>
      </c>
    </row>
    <row r="297" spans="1:12" ht="15" x14ac:dyDescent="0.25">
      <c r="A297" s="26">
        <v>4</v>
      </c>
      <c r="B297" s="51">
        <f>B284</f>
        <v>2</v>
      </c>
      <c r="C297" s="10" t="s">
        <v>46</v>
      </c>
      <c r="D297" s="54" t="s">
        <v>54</v>
      </c>
      <c r="E297" s="46" t="s">
        <v>93</v>
      </c>
      <c r="F297" s="69">
        <v>120</v>
      </c>
      <c r="G297" s="69">
        <v>11.04</v>
      </c>
      <c r="H297" s="69">
        <v>11.67</v>
      </c>
      <c r="I297" s="100">
        <v>40.729999999999997</v>
      </c>
      <c r="J297" s="69">
        <v>312.3</v>
      </c>
      <c r="K297" s="73">
        <v>413</v>
      </c>
      <c r="L297" s="38"/>
    </row>
    <row r="298" spans="1:12" ht="15" x14ac:dyDescent="0.25">
      <c r="A298" s="23"/>
      <c r="B298" s="15"/>
      <c r="C298" s="11"/>
      <c r="D298" s="89" t="s">
        <v>22</v>
      </c>
      <c r="E298" s="91" t="s">
        <v>43</v>
      </c>
      <c r="F298" s="97">
        <v>200</v>
      </c>
      <c r="G298" s="97">
        <v>0.53</v>
      </c>
      <c r="H298" s="97">
        <v>0</v>
      </c>
      <c r="I298" s="99">
        <v>9.4700000000000006</v>
      </c>
      <c r="J298" s="97">
        <v>40</v>
      </c>
      <c r="K298" s="98">
        <v>376</v>
      </c>
      <c r="L298" s="88"/>
    </row>
    <row r="299" spans="1:12" ht="15" x14ac:dyDescent="0.25">
      <c r="A299" s="24"/>
      <c r="B299" s="17"/>
      <c r="C299" s="8"/>
      <c r="D299" s="18" t="s">
        <v>33</v>
      </c>
      <c r="E299" s="9"/>
      <c r="F299" s="59">
        <f>SUM(F297:F298)</f>
        <v>320</v>
      </c>
      <c r="G299" s="60">
        <f>SUM(G297:G298)</f>
        <v>11.569999999999999</v>
      </c>
      <c r="H299" s="60">
        <f>SUM(H297:H298)</f>
        <v>11.67</v>
      </c>
      <c r="I299" s="60">
        <f>SUM(I297:I298)</f>
        <v>50.199999999999996</v>
      </c>
      <c r="J299" s="60">
        <f>SUM(J297:J298)</f>
        <v>352.3</v>
      </c>
      <c r="K299" s="25"/>
      <c r="L299" s="19">
        <v>100</v>
      </c>
    </row>
    <row r="300" spans="1:12" ht="13.5" thickBot="1" x14ac:dyDescent="0.25">
      <c r="A300" s="27">
        <f>A284</f>
        <v>4</v>
      </c>
      <c r="B300" s="28">
        <f>B284</f>
        <v>2</v>
      </c>
      <c r="C300" s="107" t="s">
        <v>4</v>
      </c>
      <c r="D300" s="108"/>
      <c r="E300" s="29"/>
      <c r="F300" s="30">
        <f>F288+F296+F299</f>
        <v>1830</v>
      </c>
      <c r="G300" s="87">
        <f>G288+G296+G299</f>
        <v>57.76</v>
      </c>
      <c r="H300" s="30">
        <f>H288+H296+H299</f>
        <v>59.2</v>
      </c>
      <c r="I300" s="30">
        <f>I288+I296+I299</f>
        <v>251.23</v>
      </c>
      <c r="J300" s="30">
        <f>J288+J296+J299</f>
        <v>1762.5800000000002</v>
      </c>
      <c r="K300" s="30"/>
      <c r="L300" s="30">
        <f>L288+L296+L299</f>
        <v>360</v>
      </c>
    </row>
    <row r="301" spans="1:12" ht="15" x14ac:dyDescent="0.25">
      <c r="A301" s="20">
        <v>4</v>
      </c>
      <c r="B301" s="21">
        <v>3</v>
      </c>
      <c r="C301" s="22" t="s">
        <v>20</v>
      </c>
      <c r="D301" s="5" t="s">
        <v>22</v>
      </c>
      <c r="E301" s="46" t="s">
        <v>63</v>
      </c>
      <c r="F301" s="69">
        <v>200</v>
      </c>
      <c r="G301" s="69">
        <v>3.6</v>
      </c>
      <c r="H301" s="69">
        <v>2.67</v>
      </c>
      <c r="I301" s="100">
        <v>29.2</v>
      </c>
      <c r="J301" s="69">
        <v>155.19999999999999</v>
      </c>
      <c r="K301" s="73">
        <v>382</v>
      </c>
      <c r="L301" s="36"/>
    </row>
    <row r="302" spans="1:12" ht="15" x14ac:dyDescent="0.25">
      <c r="A302" s="23"/>
      <c r="B302" s="15"/>
      <c r="C302" s="11"/>
      <c r="D302" s="103" t="s">
        <v>23</v>
      </c>
      <c r="E302" s="91" t="s">
        <v>52</v>
      </c>
      <c r="F302" s="97">
        <v>60</v>
      </c>
      <c r="G302" s="97">
        <v>3.94</v>
      </c>
      <c r="H302" s="97">
        <v>0.5</v>
      </c>
      <c r="I302" s="99">
        <v>24.15</v>
      </c>
      <c r="J302" s="97">
        <v>116.9</v>
      </c>
      <c r="K302" s="98">
        <v>573</v>
      </c>
      <c r="L302" s="38"/>
    </row>
    <row r="303" spans="1:12" ht="15" x14ac:dyDescent="0.25">
      <c r="A303" s="23"/>
      <c r="B303" s="15"/>
      <c r="C303" s="11"/>
      <c r="D303" s="103" t="s">
        <v>24</v>
      </c>
      <c r="E303" s="104" t="s">
        <v>72</v>
      </c>
      <c r="F303" s="97">
        <v>100</v>
      </c>
      <c r="G303" s="97">
        <v>0.04</v>
      </c>
      <c r="H303" s="97">
        <v>0.04</v>
      </c>
      <c r="I303" s="99">
        <v>11.5</v>
      </c>
      <c r="J303" s="97">
        <v>78.3</v>
      </c>
      <c r="K303" s="98">
        <v>82</v>
      </c>
      <c r="L303" s="38"/>
    </row>
    <row r="304" spans="1:12" ht="15" x14ac:dyDescent="0.25">
      <c r="A304" s="23"/>
      <c r="B304" s="15"/>
      <c r="C304" s="11"/>
      <c r="D304" s="89" t="s">
        <v>21</v>
      </c>
      <c r="E304" s="91" t="s">
        <v>166</v>
      </c>
      <c r="F304" s="97">
        <v>180</v>
      </c>
      <c r="G304" s="97">
        <v>11.66</v>
      </c>
      <c r="H304" s="97">
        <v>16.66</v>
      </c>
      <c r="I304" s="99">
        <v>18.86</v>
      </c>
      <c r="J304" s="97">
        <v>237.1</v>
      </c>
      <c r="K304" s="98">
        <v>204</v>
      </c>
      <c r="L304" s="38"/>
    </row>
    <row r="305" spans="1:12" ht="15" x14ac:dyDescent="0.25">
      <c r="A305" s="24"/>
      <c r="B305" s="17"/>
      <c r="C305" s="8"/>
      <c r="D305" s="18" t="s">
        <v>33</v>
      </c>
      <c r="E305" s="9"/>
      <c r="F305" s="19">
        <f>SUM(F301:F304)</f>
        <v>540</v>
      </c>
      <c r="G305" s="19">
        <f>SUM(G301:G304)</f>
        <v>19.240000000000002</v>
      </c>
      <c r="H305" s="19">
        <f>SUM(H301:H304)</f>
        <v>19.87</v>
      </c>
      <c r="I305" s="19">
        <f>SUM(I301:I304)</f>
        <v>83.71</v>
      </c>
      <c r="J305" s="19">
        <f>SUM(J301:J304)</f>
        <v>587.5</v>
      </c>
      <c r="K305" s="25"/>
      <c r="L305" s="19">
        <v>100</v>
      </c>
    </row>
    <row r="306" spans="1:12" ht="15" x14ac:dyDescent="0.25">
      <c r="A306" s="26">
        <f>A301</f>
        <v>4</v>
      </c>
      <c r="B306" s="13">
        <f>B301</f>
        <v>3</v>
      </c>
      <c r="C306" s="10" t="s">
        <v>25</v>
      </c>
      <c r="D306" s="8" t="s">
        <v>26</v>
      </c>
      <c r="E306" s="52" t="s">
        <v>176</v>
      </c>
      <c r="F306" s="63">
        <v>80</v>
      </c>
      <c r="G306" s="63">
        <v>2.08</v>
      </c>
      <c r="H306" s="63">
        <v>4</v>
      </c>
      <c r="I306" s="64">
        <v>2.48</v>
      </c>
      <c r="J306" s="63">
        <v>54.24</v>
      </c>
      <c r="K306" s="65">
        <v>17</v>
      </c>
      <c r="L306" s="38"/>
    </row>
    <row r="307" spans="1:12" ht="15" x14ac:dyDescent="0.25">
      <c r="A307" s="23"/>
      <c r="B307" s="15"/>
      <c r="C307" s="11"/>
      <c r="D307" s="103" t="s">
        <v>27</v>
      </c>
      <c r="E307" s="91" t="s">
        <v>100</v>
      </c>
      <c r="F307" s="97">
        <v>200</v>
      </c>
      <c r="G307" s="97">
        <v>6</v>
      </c>
      <c r="H307" s="97">
        <v>4.0199999999999996</v>
      </c>
      <c r="I307" s="99">
        <v>5.8</v>
      </c>
      <c r="J307" s="97">
        <v>103.8</v>
      </c>
      <c r="K307" s="98">
        <v>119</v>
      </c>
      <c r="L307" s="38"/>
    </row>
    <row r="308" spans="1:12" ht="15" x14ac:dyDescent="0.25">
      <c r="A308" s="23"/>
      <c r="B308" s="15"/>
      <c r="C308" s="11"/>
      <c r="D308" s="103" t="s">
        <v>28</v>
      </c>
      <c r="E308" s="91" t="s">
        <v>177</v>
      </c>
      <c r="F308" s="97">
        <v>90</v>
      </c>
      <c r="G308" s="97">
        <v>6.63</v>
      </c>
      <c r="H308" s="97">
        <v>10.48</v>
      </c>
      <c r="I308" s="99">
        <v>12.7</v>
      </c>
      <c r="J308" s="97">
        <v>128.66999999999999</v>
      </c>
      <c r="K308" s="98">
        <v>331</v>
      </c>
      <c r="L308" s="38"/>
    </row>
    <row r="309" spans="1:12" ht="15" x14ac:dyDescent="0.25">
      <c r="A309" s="23"/>
      <c r="B309" s="15"/>
      <c r="C309" s="11"/>
      <c r="D309" s="103" t="s">
        <v>29</v>
      </c>
      <c r="E309" s="91" t="s">
        <v>178</v>
      </c>
      <c r="F309" s="97">
        <v>150</v>
      </c>
      <c r="G309" s="97">
        <v>1.6</v>
      </c>
      <c r="H309" s="97">
        <v>7.57</v>
      </c>
      <c r="I309" s="99">
        <v>10.45</v>
      </c>
      <c r="J309" s="97">
        <v>146.79</v>
      </c>
      <c r="K309" s="98">
        <v>171</v>
      </c>
      <c r="L309" s="38"/>
    </row>
    <row r="310" spans="1:12" ht="15" x14ac:dyDescent="0.25">
      <c r="A310" s="23"/>
      <c r="B310" s="15"/>
      <c r="C310" s="11"/>
      <c r="D310" s="103" t="s">
        <v>22</v>
      </c>
      <c r="E310" s="91" t="s">
        <v>179</v>
      </c>
      <c r="F310" s="97">
        <v>200</v>
      </c>
      <c r="G310" s="97">
        <v>1.1599999999999999</v>
      </c>
      <c r="H310" s="97">
        <v>0.3</v>
      </c>
      <c r="I310" s="99">
        <v>26.56</v>
      </c>
      <c r="J310" s="97">
        <v>104</v>
      </c>
      <c r="K310" s="98">
        <v>348</v>
      </c>
      <c r="L310" s="38"/>
    </row>
    <row r="311" spans="1:12" ht="15" x14ac:dyDescent="0.25">
      <c r="A311" s="23"/>
      <c r="B311" s="15"/>
      <c r="C311" s="11"/>
      <c r="D311" s="103" t="s">
        <v>31</v>
      </c>
      <c r="E311" s="91" t="s">
        <v>52</v>
      </c>
      <c r="F311" s="97">
        <v>80</v>
      </c>
      <c r="G311" s="97">
        <v>6.08</v>
      </c>
      <c r="H311" s="97">
        <v>0.64</v>
      </c>
      <c r="I311" s="99">
        <v>39.36</v>
      </c>
      <c r="J311" s="97">
        <v>186</v>
      </c>
      <c r="K311" s="98">
        <v>573</v>
      </c>
      <c r="L311" s="38"/>
    </row>
    <row r="312" spans="1:12" ht="15" x14ac:dyDescent="0.25">
      <c r="A312" s="23"/>
      <c r="B312" s="15"/>
      <c r="C312" s="11"/>
      <c r="D312" s="103" t="s">
        <v>32</v>
      </c>
      <c r="E312" s="91" t="s">
        <v>53</v>
      </c>
      <c r="F312" s="97">
        <v>60</v>
      </c>
      <c r="G312" s="97">
        <v>3.4</v>
      </c>
      <c r="H312" s="97">
        <v>0.65</v>
      </c>
      <c r="I312" s="99">
        <v>19.899999999999999</v>
      </c>
      <c r="J312" s="97">
        <v>99</v>
      </c>
      <c r="K312" s="98">
        <v>575</v>
      </c>
      <c r="L312" s="38"/>
    </row>
    <row r="313" spans="1:12" ht="15.75" thickBot="1" x14ac:dyDescent="0.3">
      <c r="A313" s="23"/>
      <c r="B313" s="15"/>
      <c r="C313" s="11"/>
      <c r="D313" s="18" t="s">
        <v>33</v>
      </c>
      <c r="E313" s="9"/>
      <c r="F313" s="59">
        <f>SUM(F306:F312)</f>
        <v>860</v>
      </c>
      <c r="G313" s="60">
        <f>SUM(G306:G312)</f>
        <v>26.950000000000003</v>
      </c>
      <c r="H313" s="60">
        <f>SUM(H306:H312)</f>
        <v>27.66</v>
      </c>
      <c r="I313" s="60">
        <f>SUM(I306:I312)</f>
        <v>117.25</v>
      </c>
      <c r="J313" s="60">
        <f>SUM(J306:J312)</f>
        <v>822.5</v>
      </c>
      <c r="K313" s="25"/>
      <c r="L313" s="19">
        <v>160</v>
      </c>
    </row>
    <row r="314" spans="1:12" ht="15" x14ac:dyDescent="0.25">
      <c r="A314" s="26">
        <v>4</v>
      </c>
      <c r="B314" s="51">
        <f>B301</f>
        <v>3</v>
      </c>
      <c r="C314" s="10" t="s">
        <v>46</v>
      </c>
      <c r="D314" s="54" t="s">
        <v>54</v>
      </c>
      <c r="E314" s="46" t="s">
        <v>83</v>
      </c>
      <c r="F314" s="69">
        <v>100</v>
      </c>
      <c r="G314" s="69">
        <v>10.53</v>
      </c>
      <c r="H314" s="69">
        <v>11.63</v>
      </c>
      <c r="I314" s="100">
        <v>18.54</v>
      </c>
      <c r="J314" s="69">
        <v>189.5</v>
      </c>
      <c r="K314" s="73">
        <v>420</v>
      </c>
      <c r="L314" s="38"/>
    </row>
    <row r="315" spans="1:12" ht="15" x14ac:dyDescent="0.25">
      <c r="A315" s="23"/>
      <c r="B315" s="15"/>
      <c r="C315" s="11"/>
      <c r="D315" s="89" t="s">
        <v>30</v>
      </c>
      <c r="E315" s="91" t="s">
        <v>180</v>
      </c>
      <c r="F315" s="97">
        <v>200</v>
      </c>
      <c r="G315" s="97">
        <v>1</v>
      </c>
      <c r="H315" s="97">
        <v>0</v>
      </c>
      <c r="I315" s="99">
        <v>20.2</v>
      </c>
      <c r="J315" s="97">
        <v>84.7</v>
      </c>
      <c r="K315" s="98">
        <v>501</v>
      </c>
      <c r="L315" s="88"/>
    </row>
    <row r="316" spans="1:12" ht="15.75" thickBot="1" x14ac:dyDescent="0.3">
      <c r="A316" s="23"/>
      <c r="B316" s="15"/>
      <c r="C316" s="11"/>
      <c r="D316" s="90" t="s">
        <v>24</v>
      </c>
      <c r="E316" s="92" t="s">
        <v>106</v>
      </c>
      <c r="F316" s="101">
        <v>100</v>
      </c>
      <c r="G316" s="101">
        <v>0.04</v>
      </c>
      <c r="H316" s="101">
        <v>0.04</v>
      </c>
      <c r="I316" s="72">
        <v>11.5</v>
      </c>
      <c r="J316" s="101">
        <v>78.5</v>
      </c>
      <c r="K316" s="102">
        <v>82</v>
      </c>
      <c r="L316" s="38"/>
    </row>
    <row r="317" spans="1:12" ht="15" x14ac:dyDescent="0.25">
      <c r="A317" s="24"/>
      <c r="B317" s="17"/>
      <c r="C317" s="8"/>
      <c r="D317" s="18" t="s">
        <v>33</v>
      </c>
      <c r="E317" s="9"/>
      <c r="F317" s="59">
        <f>SUM(F314:F316)</f>
        <v>400</v>
      </c>
      <c r="G317" s="60">
        <f t="shared" ref="G317:J317" si="1">SUM(G314:G316)</f>
        <v>11.569999999999999</v>
      </c>
      <c r="H317" s="60">
        <f t="shared" si="1"/>
        <v>11.67</v>
      </c>
      <c r="I317" s="60">
        <f t="shared" si="1"/>
        <v>50.239999999999995</v>
      </c>
      <c r="J317" s="60">
        <f t="shared" si="1"/>
        <v>352.7</v>
      </c>
      <c r="K317" s="25"/>
      <c r="L317" s="19">
        <v>100</v>
      </c>
    </row>
    <row r="318" spans="1:12" ht="13.5" thickBot="1" x14ac:dyDescent="0.25">
      <c r="A318" s="27">
        <f>A301</f>
        <v>4</v>
      </c>
      <c r="B318" s="28">
        <f>B301</f>
        <v>3</v>
      </c>
      <c r="C318" s="107" t="s">
        <v>4</v>
      </c>
      <c r="D318" s="108"/>
      <c r="E318" s="29"/>
      <c r="F318" s="30">
        <f>F305+F313+F317</f>
        <v>1800</v>
      </c>
      <c r="G318" s="30">
        <f>G305+G313+G317</f>
        <v>57.760000000000005</v>
      </c>
      <c r="H318" s="30">
        <f>H305+H313+H317</f>
        <v>59.2</v>
      </c>
      <c r="I318" s="30">
        <f>I305+I313+I317</f>
        <v>251.2</v>
      </c>
      <c r="J318" s="30">
        <f>J305+J313+J317</f>
        <v>1762.7</v>
      </c>
      <c r="K318" s="30"/>
      <c r="L318" s="30">
        <f>L305+L313+L317</f>
        <v>360</v>
      </c>
    </row>
    <row r="319" spans="1:12" ht="15" x14ac:dyDescent="0.25">
      <c r="A319" s="20">
        <v>4</v>
      </c>
      <c r="B319" s="21">
        <v>4</v>
      </c>
      <c r="C319" s="22" t="s">
        <v>20</v>
      </c>
      <c r="D319" s="5" t="s">
        <v>21</v>
      </c>
      <c r="E319" s="46" t="s">
        <v>118</v>
      </c>
      <c r="F319" s="69">
        <v>220</v>
      </c>
      <c r="G319" s="69">
        <v>13.43</v>
      </c>
      <c r="H319" s="69">
        <v>18.57</v>
      </c>
      <c r="I319" s="100">
        <v>46.83</v>
      </c>
      <c r="J319" s="69">
        <v>301.26</v>
      </c>
      <c r="K319" s="73">
        <v>222</v>
      </c>
      <c r="L319" s="36"/>
    </row>
    <row r="320" spans="1:12" ht="15" x14ac:dyDescent="0.25">
      <c r="A320" s="23"/>
      <c r="B320" s="15"/>
      <c r="C320" s="11"/>
      <c r="D320" s="103" t="s">
        <v>55</v>
      </c>
      <c r="E320" s="91" t="s">
        <v>154</v>
      </c>
      <c r="F320" s="97">
        <v>20</v>
      </c>
      <c r="G320" s="97">
        <v>0.71</v>
      </c>
      <c r="H320" s="97">
        <v>0.5</v>
      </c>
      <c r="I320" s="99">
        <v>5.52</v>
      </c>
      <c r="J320" s="97">
        <v>33.340000000000003</v>
      </c>
      <c r="K320" s="98">
        <v>86</v>
      </c>
      <c r="L320" s="38"/>
    </row>
    <row r="321" spans="1:12" ht="15" x14ac:dyDescent="0.25">
      <c r="A321" s="23"/>
      <c r="B321" s="15"/>
      <c r="C321" s="11"/>
      <c r="D321" s="103" t="s">
        <v>22</v>
      </c>
      <c r="E321" s="91" t="s">
        <v>115</v>
      </c>
      <c r="F321" s="97">
        <v>200</v>
      </c>
      <c r="G321" s="97">
        <v>1.1599999999999999</v>
      </c>
      <c r="H321" s="97">
        <v>0.3</v>
      </c>
      <c r="I321" s="99">
        <v>7.26</v>
      </c>
      <c r="J321" s="97">
        <v>135.78</v>
      </c>
      <c r="K321" s="98">
        <v>349</v>
      </c>
      <c r="L321" s="38"/>
    </row>
    <row r="322" spans="1:12" ht="15" x14ac:dyDescent="0.25">
      <c r="A322" s="23"/>
      <c r="B322" s="15"/>
      <c r="C322" s="11"/>
      <c r="D322" s="103" t="s">
        <v>23</v>
      </c>
      <c r="E322" s="91" t="s">
        <v>52</v>
      </c>
      <c r="F322" s="97">
        <v>60</v>
      </c>
      <c r="G322" s="97">
        <v>3.94</v>
      </c>
      <c r="H322" s="97">
        <v>0.5</v>
      </c>
      <c r="I322" s="99">
        <v>24.15</v>
      </c>
      <c r="J322" s="97">
        <v>116.9</v>
      </c>
      <c r="K322" s="98">
        <v>573</v>
      </c>
      <c r="L322" s="38"/>
    </row>
    <row r="323" spans="1:12" ht="15" x14ac:dyDescent="0.25">
      <c r="A323" s="24"/>
      <c r="B323" s="17"/>
      <c r="C323" s="8"/>
      <c r="D323" s="18" t="s">
        <v>33</v>
      </c>
      <c r="E323" s="9"/>
      <c r="F323" s="19">
        <f>SUM(F319:F322)</f>
        <v>500</v>
      </c>
      <c r="G323" s="19">
        <f>SUM(G319:G322)</f>
        <v>19.240000000000002</v>
      </c>
      <c r="H323" s="19">
        <f>SUM(H319:H322)</f>
        <v>19.87</v>
      </c>
      <c r="I323" s="19">
        <f>SUM(I319:I322)</f>
        <v>83.759999999999991</v>
      </c>
      <c r="J323" s="19">
        <f>SUM(J319:J322)</f>
        <v>587.28</v>
      </c>
      <c r="K323" s="25"/>
      <c r="L323" s="19">
        <v>100</v>
      </c>
    </row>
    <row r="324" spans="1:12" ht="15" x14ac:dyDescent="0.25">
      <c r="A324" s="26">
        <f>A319</f>
        <v>4</v>
      </c>
      <c r="B324" s="13">
        <f>B319</f>
        <v>4</v>
      </c>
      <c r="C324" s="10" t="s">
        <v>25</v>
      </c>
      <c r="D324" s="8" t="s">
        <v>26</v>
      </c>
      <c r="E324" s="52" t="s">
        <v>142</v>
      </c>
      <c r="F324" s="63">
        <v>100</v>
      </c>
      <c r="G324" s="63">
        <v>1.62</v>
      </c>
      <c r="H324" s="63">
        <v>6.2</v>
      </c>
      <c r="I324" s="64">
        <v>8.9</v>
      </c>
      <c r="J324" s="63">
        <v>67.88</v>
      </c>
      <c r="K324" s="65">
        <v>67</v>
      </c>
      <c r="L324" s="38"/>
    </row>
    <row r="325" spans="1:12" ht="15" x14ac:dyDescent="0.25">
      <c r="A325" s="23"/>
      <c r="B325" s="15"/>
      <c r="C325" s="11"/>
      <c r="D325" s="103" t="s">
        <v>27</v>
      </c>
      <c r="E325" s="91" t="s">
        <v>79</v>
      </c>
      <c r="F325" s="97">
        <v>250</v>
      </c>
      <c r="G325" s="97">
        <v>1.66</v>
      </c>
      <c r="H325" s="97">
        <v>6.83</v>
      </c>
      <c r="I325" s="99">
        <v>10.17</v>
      </c>
      <c r="J325" s="97">
        <v>115</v>
      </c>
      <c r="K325" s="98">
        <v>108</v>
      </c>
      <c r="L325" s="38"/>
    </row>
    <row r="326" spans="1:12" ht="15" x14ac:dyDescent="0.25">
      <c r="A326" s="23"/>
      <c r="B326" s="15"/>
      <c r="C326" s="11"/>
      <c r="D326" s="103" t="s">
        <v>28</v>
      </c>
      <c r="E326" s="91" t="s">
        <v>114</v>
      </c>
      <c r="F326" s="97">
        <v>100</v>
      </c>
      <c r="G326" s="97">
        <v>9.2799999999999994</v>
      </c>
      <c r="H326" s="97">
        <v>6.62</v>
      </c>
      <c r="I326" s="99">
        <v>12.5</v>
      </c>
      <c r="J326" s="97">
        <v>150.66999999999999</v>
      </c>
      <c r="K326" s="98">
        <v>245</v>
      </c>
      <c r="L326" s="38"/>
    </row>
    <row r="327" spans="1:12" ht="15" x14ac:dyDescent="0.25">
      <c r="A327" s="23"/>
      <c r="B327" s="15"/>
      <c r="C327" s="11"/>
      <c r="D327" s="103" t="s">
        <v>29</v>
      </c>
      <c r="E327" s="91" t="s">
        <v>86</v>
      </c>
      <c r="F327" s="97">
        <v>185</v>
      </c>
      <c r="G327" s="97">
        <v>4.4000000000000004</v>
      </c>
      <c r="H327" s="97">
        <v>6.68</v>
      </c>
      <c r="I327" s="99">
        <v>16.98</v>
      </c>
      <c r="J327" s="97">
        <v>163.91</v>
      </c>
      <c r="K327" s="98">
        <v>304</v>
      </c>
      <c r="L327" s="38"/>
    </row>
    <row r="328" spans="1:12" ht="15" x14ac:dyDescent="0.25">
      <c r="A328" s="23"/>
      <c r="B328" s="15"/>
      <c r="C328" s="11"/>
      <c r="D328" s="103" t="s">
        <v>22</v>
      </c>
      <c r="E328" s="91" t="s">
        <v>181</v>
      </c>
      <c r="F328" s="97">
        <v>200</v>
      </c>
      <c r="G328" s="97">
        <v>0.51</v>
      </c>
      <c r="H328" s="97">
        <v>0.04</v>
      </c>
      <c r="I328" s="99">
        <v>9.4700000000000006</v>
      </c>
      <c r="J328" s="97">
        <v>40.04</v>
      </c>
      <c r="K328" s="98">
        <v>342</v>
      </c>
      <c r="L328" s="38"/>
    </row>
    <row r="329" spans="1:12" ht="15" x14ac:dyDescent="0.25">
      <c r="A329" s="23"/>
      <c r="B329" s="15"/>
      <c r="C329" s="11"/>
      <c r="D329" s="103" t="s">
        <v>31</v>
      </c>
      <c r="E329" s="91" t="s">
        <v>52</v>
      </c>
      <c r="F329" s="97">
        <v>80</v>
      </c>
      <c r="G329" s="97">
        <v>6.08</v>
      </c>
      <c r="H329" s="97">
        <v>0.64</v>
      </c>
      <c r="I329" s="99">
        <v>39.36</v>
      </c>
      <c r="J329" s="97">
        <v>186</v>
      </c>
      <c r="K329" s="98">
        <v>573</v>
      </c>
      <c r="L329" s="38"/>
    </row>
    <row r="330" spans="1:12" ht="15" x14ac:dyDescent="0.25">
      <c r="A330" s="23"/>
      <c r="B330" s="15"/>
      <c r="C330" s="11"/>
      <c r="D330" s="103" t="s">
        <v>32</v>
      </c>
      <c r="E330" s="91" t="s">
        <v>53</v>
      </c>
      <c r="F330" s="97">
        <v>60</v>
      </c>
      <c r="G330" s="97">
        <v>3.4</v>
      </c>
      <c r="H330" s="97">
        <v>0.65</v>
      </c>
      <c r="I330" s="99">
        <v>19.899999999999999</v>
      </c>
      <c r="J330" s="97">
        <v>99</v>
      </c>
      <c r="K330" s="98">
        <v>575</v>
      </c>
      <c r="L330" s="38"/>
    </row>
    <row r="331" spans="1:12" ht="15.75" thickBot="1" x14ac:dyDescent="0.3">
      <c r="A331" s="23"/>
      <c r="B331" s="15"/>
      <c r="C331" s="11"/>
      <c r="D331" s="18" t="s">
        <v>33</v>
      </c>
      <c r="E331" s="9"/>
      <c r="F331" s="59">
        <f>SUM(F324:F330)</f>
        <v>975</v>
      </c>
      <c r="G331" s="60">
        <f>SUM(G324:G330)</f>
        <v>26.950000000000003</v>
      </c>
      <c r="H331" s="60">
        <f>SUM(H324:H330)</f>
        <v>27.66</v>
      </c>
      <c r="I331" s="60">
        <f>SUM(I324:I330)</f>
        <v>117.28</v>
      </c>
      <c r="J331" s="60">
        <f>SUM(J324:J330)</f>
        <v>822.49999999999989</v>
      </c>
      <c r="K331" s="25"/>
      <c r="L331" s="19">
        <v>160</v>
      </c>
    </row>
    <row r="332" spans="1:12" ht="15" x14ac:dyDescent="0.25">
      <c r="A332" s="26">
        <v>4</v>
      </c>
      <c r="B332" s="51">
        <f>B319</f>
        <v>4</v>
      </c>
      <c r="C332" s="10" t="s">
        <v>46</v>
      </c>
      <c r="D332" s="54" t="s">
        <v>54</v>
      </c>
      <c r="E332" s="82" t="s">
        <v>116</v>
      </c>
      <c r="F332" s="69">
        <v>90</v>
      </c>
      <c r="G332" s="69">
        <v>2.56</v>
      </c>
      <c r="H332" s="69">
        <v>8.67</v>
      </c>
      <c r="I332" s="100">
        <v>28.94</v>
      </c>
      <c r="J332" s="69">
        <v>205.49</v>
      </c>
      <c r="K332" s="73">
        <v>609</v>
      </c>
      <c r="L332" s="38"/>
    </row>
    <row r="333" spans="1:12" ht="15" x14ac:dyDescent="0.25">
      <c r="A333" s="23"/>
      <c r="B333" s="15"/>
      <c r="C333" s="11"/>
      <c r="D333" s="106" t="s">
        <v>58</v>
      </c>
      <c r="E333" s="104" t="s">
        <v>109</v>
      </c>
      <c r="F333" s="97">
        <v>200</v>
      </c>
      <c r="G333" s="97">
        <v>8.48</v>
      </c>
      <c r="H333" s="97">
        <v>3.01</v>
      </c>
      <c r="I333" s="99">
        <v>11.81</v>
      </c>
      <c r="J333" s="97">
        <v>107.01</v>
      </c>
      <c r="K333" s="98">
        <v>82</v>
      </c>
      <c r="L333" s="88"/>
    </row>
    <row r="334" spans="1:12" ht="15.75" thickBot="1" x14ac:dyDescent="0.3">
      <c r="A334" s="23"/>
      <c r="B334" s="15"/>
      <c r="C334" s="11"/>
      <c r="D334" s="90" t="s">
        <v>22</v>
      </c>
      <c r="E334" s="105" t="s">
        <v>174</v>
      </c>
      <c r="F334" s="101">
        <v>200</v>
      </c>
      <c r="G334" s="101">
        <v>0.53</v>
      </c>
      <c r="H334" s="101">
        <v>0</v>
      </c>
      <c r="I334" s="72">
        <v>9.4700000000000006</v>
      </c>
      <c r="J334" s="101">
        <v>40</v>
      </c>
      <c r="K334" s="102">
        <v>376</v>
      </c>
      <c r="L334" s="38"/>
    </row>
    <row r="335" spans="1:12" ht="15" x14ac:dyDescent="0.25">
      <c r="A335" s="24"/>
      <c r="B335" s="17"/>
      <c r="C335" s="8"/>
      <c r="D335" s="18" t="s">
        <v>33</v>
      </c>
      <c r="E335" s="9"/>
      <c r="F335" s="59">
        <f>SUM(F332:F334)</f>
        <v>490</v>
      </c>
      <c r="G335" s="60">
        <f t="shared" ref="G335:J335" si="2">SUM(G332:G334)</f>
        <v>11.57</v>
      </c>
      <c r="H335" s="60">
        <f t="shared" si="2"/>
        <v>11.68</v>
      </c>
      <c r="I335" s="60">
        <f t="shared" si="2"/>
        <v>50.22</v>
      </c>
      <c r="J335" s="60">
        <f t="shared" si="2"/>
        <v>352.5</v>
      </c>
      <c r="K335" s="25"/>
      <c r="L335" s="19">
        <v>100</v>
      </c>
    </row>
    <row r="336" spans="1:12" ht="13.5" thickBot="1" x14ac:dyDescent="0.25">
      <c r="A336" s="27">
        <f>A319</f>
        <v>4</v>
      </c>
      <c r="B336" s="28">
        <f>B319</f>
        <v>4</v>
      </c>
      <c r="C336" s="107" t="s">
        <v>4</v>
      </c>
      <c r="D336" s="108"/>
      <c r="E336" s="29"/>
      <c r="F336" s="30">
        <f>F323+F331+F335</f>
        <v>1965</v>
      </c>
      <c r="G336" s="30">
        <f>G323+G331+G335</f>
        <v>57.760000000000005</v>
      </c>
      <c r="H336" s="30">
        <f>H323+H331+H335</f>
        <v>59.21</v>
      </c>
      <c r="I336" s="30">
        <f>I323+I331+I335</f>
        <v>251.26</v>
      </c>
      <c r="J336" s="30">
        <f>J323+J331+J335</f>
        <v>1762.2799999999997</v>
      </c>
      <c r="K336" s="30"/>
      <c r="L336" s="30">
        <f>L323+L331+L335</f>
        <v>360</v>
      </c>
    </row>
    <row r="337" spans="1:12" ht="15" x14ac:dyDescent="0.25">
      <c r="A337" s="20">
        <v>4</v>
      </c>
      <c r="B337" s="21">
        <v>5</v>
      </c>
      <c r="C337" s="22" t="s">
        <v>20</v>
      </c>
      <c r="D337" s="5" t="s">
        <v>21</v>
      </c>
      <c r="E337" s="46" t="s">
        <v>182</v>
      </c>
      <c r="F337" s="69">
        <v>150</v>
      </c>
      <c r="G337" s="69">
        <v>9.34</v>
      </c>
      <c r="H337" s="69">
        <v>14.21</v>
      </c>
      <c r="I337" s="100">
        <v>27.73</v>
      </c>
      <c r="J337" s="69">
        <v>273</v>
      </c>
      <c r="K337" s="73">
        <v>215</v>
      </c>
      <c r="L337" s="36"/>
    </row>
    <row r="338" spans="1:12" ht="15" x14ac:dyDescent="0.25">
      <c r="A338" s="23"/>
      <c r="B338" s="15"/>
      <c r="C338" s="11"/>
      <c r="D338" s="103" t="s">
        <v>58</v>
      </c>
      <c r="E338" s="91" t="s">
        <v>96</v>
      </c>
      <c r="F338" s="97">
        <v>200</v>
      </c>
      <c r="G338" s="97">
        <v>5.8</v>
      </c>
      <c r="H338" s="97">
        <v>5</v>
      </c>
      <c r="I338" s="99">
        <v>8</v>
      </c>
      <c r="J338" s="97">
        <v>100</v>
      </c>
      <c r="K338" s="98">
        <v>470</v>
      </c>
      <c r="L338" s="38"/>
    </row>
    <row r="339" spans="1:12" ht="15" x14ac:dyDescent="0.25">
      <c r="A339" s="23"/>
      <c r="B339" s="15"/>
      <c r="C339" s="11"/>
      <c r="D339" s="103" t="s">
        <v>22</v>
      </c>
      <c r="E339" s="91" t="s">
        <v>158</v>
      </c>
      <c r="F339" s="97">
        <v>200</v>
      </c>
      <c r="G339" s="97">
        <v>0.16</v>
      </c>
      <c r="H339" s="97">
        <v>0.16</v>
      </c>
      <c r="I339" s="99">
        <v>23.88</v>
      </c>
      <c r="J339" s="97">
        <v>97.6</v>
      </c>
      <c r="K339" s="98">
        <v>507</v>
      </c>
      <c r="L339" s="38"/>
    </row>
    <row r="340" spans="1:12" ht="15.75" thickBot="1" x14ac:dyDescent="0.3">
      <c r="A340" s="23"/>
      <c r="B340" s="15"/>
      <c r="C340" s="11"/>
      <c r="D340" s="103" t="s">
        <v>23</v>
      </c>
      <c r="E340" s="92" t="s">
        <v>52</v>
      </c>
      <c r="F340" s="101">
        <v>60</v>
      </c>
      <c r="G340" s="101">
        <v>3.94</v>
      </c>
      <c r="H340" s="101">
        <v>0.5</v>
      </c>
      <c r="I340" s="72">
        <v>24.15</v>
      </c>
      <c r="J340" s="101">
        <v>116.9</v>
      </c>
      <c r="K340" s="102">
        <v>573</v>
      </c>
      <c r="L340" s="38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SUM(F337:F340)</f>
        <v>610</v>
      </c>
      <c r="G341" s="19">
        <f>SUM(G337:G340)</f>
        <v>19.240000000000002</v>
      </c>
      <c r="H341" s="19">
        <f>SUM(H337:H340)</f>
        <v>19.87</v>
      </c>
      <c r="I341" s="19">
        <f>SUM(I337:I340)</f>
        <v>83.759999999999991</v>
      </c>
      <c r="J341" s="19">
        <f>SUM(J337:J340)</f>
        <v>587.5</v>
      </c>
      <c r="K341" s="25"/>
      <c r="L341" s="19">
        <v>100</v>
      </c>
    </row>
    <row r="342" spans="1:12" ht="15" x14ac:dyDescent="0.25">
      <c r="A342" s="26">
        <f>A337</f>
        <v>4</v>
      </c>
      <c r="B342" s="13">
        <f>B337</f>
        <v>5</v>
      </c>
      <c r="C342" s="10" t="s">
        <v>25</v>
      </c>
      <c r="D342" s="8" t="s">
        <v>26</v>
      </c>
      <c r="E342" s="52" t="s">
        <v>163</v>
      </c>
      <c r="F342" s="63">
        <v>100</v>
      </c>
      <c r="G342" s="63">
        <v>4.8</v>
      </c>
      <c r="H342" s="63">
        <v>9.5</v>
      </c>
      <c r="I342" s="64">
        <v>7.94</v>
      </c>
      <c r="J342" s="63">
        <v>107.3</v>
      </c>
      <c r="K342" s="65">
        <v>50</v>
      </c>
      <c r="L342" s="38"/>
    </row>
    <row r="343" spans="1:12" ht="15" x14ac:dyDescent="0.25">
      <c r="A343" s="23"/>
      <c r="B343" s="15"/>
      <c r="C343" s="11"/>
      <c r="D343" s="103" t="s">
        <v>27</v>
      </c>
      <c r="E343" s="91" t="s">
        <v>90</v>
      </c>
      <c r="F343" s="97">
        <v>250</v>
      </c>
      <c r="G343" s="97">
        <v>1.8</v>
      </c>
      <c r="H343" s="97">
        <v>3.98</v>
      </c>
      <c r="I343" s="99">
        <v>8.1300000000000008</v>
      </c>
      <c r="J343" s="97">
        <v>84.48</v>
      </c>
      <c r="K343" s="98">
        <v>88</v>
      </c>
      <c r="L343" s="38"/>
    </row>
    <row r="344" spans="1:12" ht="15" x14ac:dyDescent="0.25">
      <c r="A344" s="23"/>
      <c r="B344" s="15"/>
      <c r="C344" s="11"/>
      <c r="D344" s="103" t="s">
        <v>28</v>
      </c>
      <c r="E344" s="91" t="s">
        <v>152</v>
      </c>
      <c r="F344" s="97">
        <v>110</v>
      </c>
      <c r="G344" s="97">
        <v>6.77</v>
      </c>
      <c r="H344" s="97">
        <v>9.7899999999999991</v>
      </c>
      <c r="I344" s="99">
        <v>0</v>
      </c>
      <c r="J344" s="97">
        <v>154.62</v>
      </c>
      <c r="K344" s="98">
        <v>288</v>
      </c>
      <c r="L344" s="38"/>
    </row>
    <row r="345" spans="1:12" ht="15" x14ac:dyDescent="0.25">
      <c r="A345" s="23"/>
      <c r="B345" s="15"/>
      <c r="C345" s="11"/>
      <c r="D345" s="103" t="s">
        <v>29</v>
      </c>
      <c r="E345" s="91" t="s">
        <v>183</v>
      </c>
      <c r="F345" s="97">
        <v>200</v>
      </c>
      <c r="G345" s="97">
        <v>3.1</v>
      </c>
      <c r="H345" s="97">
        <v>3.1</v>
      </c>
      <c r="I345" s="99">
        <v>22</v>
      </c>
      <c r="J345" s="97">
        <v>106.3</v>
      </c>
      <c r="K345" s="98">
        <v>312</v>
      </c>
      <c r="L345" s="38"/>
    </row>
    <row r="346" spans="1:12" ht="15" x14ac:dyDescent="0.25">
      <c r="A346" s="23"/>
      <c r="B346" s="15"/>
      <c r="C346" s="11"/>
      <c r="D346" s="103" t="s">
        <v>22</v>
      </c>
      <c r="E346" s="91" t="s">
        <v>102</v>
      </c>
      <c r="F346" s="97">
        <v>200</v>
      </c>
      <c r="G346" s="97">
        <v>1</v>
      </c>
      <c r="H346" s="97">
        <v>0</v>
      </c>
      <c r="I346" s="99">
        <v>20.2</v>
      </c>
      <c r="J346" s="97">
        <v>84.8</v>
      </c>
      <c r="K346" s="98">
        <v>389</v>
      </c>
      <c r="L346" s="38"/>
    </row>
    <row r="347" spans="1:12" ht="15" x14ac:dyDescent="0.25">
      <c r="A347" s="23"/>
      <c r="B347" s="15"/>
      <c r="C347" s="11"/>
      <c r="D347" s="103" t="s">
        <v>31</v>
      </c>
      <c r="E347" s="91" t="s">
        <v>52</v>
      </c>
      <c r="F347" s="97">
        <v>80</v>
      </c>
      <c r="G347" s="97">
        <v>6.08</v>
      </c>
      <c r="H347" s="97">
        <v>0.64</v>
      </c>
      <c r="I347" s="99">
        <v>39.36</v>
      </c>
      <c r="J347" s="97">
        <v>186</v>
      </c>
      <c r="K347" s="98">
        <v>573</v>
      </c>
      <c r="L347" s="38"/>
    </row>
    <row r="348" spans="1:12" ht="15" x14ac:dyDescent="0.25">
      <c r="A348" s="23"/>
      <c r="B348" s="15"/>
      <c r="C348" s="11"/>
      <c r="D348" s="103" t="s">
        <v>32</v>
      </c>
      <c r="E348" s="91" t="s">
        <v>53</v>
      </c>
      <c r="F348" s="97">
        <v>60</v>
      </c>
      <c r="G348" s="97">
        <v>3.4</v>
      </c>
      <c r="H348" s="97">
        <v>0.65</v>
      </c>
      <c r="I348" s="99">
        <v>19.899999999999999</v>
      </c>
      <c r="J348" s="97">
        <v>99</v>
      </c>
      <c r="K348" s="98">
        <v>575</v>
      </c>
      <c r="L348" s="38"/>
    </row>
    <row r="349" spans="1:12" ht="15.75" thickBot="1" x14ac:dyDescent="0.3">
      <c r="A349" s="23"/>
      <c r="B349" s="15"/>
      <c r="C349" s="11"/>
      <c r="D349" s="18" t="s">
        <v>33</v>
      </c>
      <c r="E349" s="9"/>
      <c r="F349" s="59">
        <f>SUM(F342:F348)</f>
        <v>1000</v>
      </c>
      <c r="G349" s="60">
        <f>SUM(G342:G348)</f>
        <v>26.949999999999996</v>
      </c>
      <c r="H349" s="60">
        <f>SUM(H342:H348)</f>
        <v>27.66</v>
      </c>
      <c r="I349" s="60">
        <f>SUM(I342:I348)</f>
        <v>117.53</v>
      </c>
      <c r="J349" s="60">
        <f>SUM(J342:J348)</f>
        <v>822.5</v>
      </c>
      <c r="K349" s="25"/>
      <c r="L349" s="19">
        <v>160</v>
      </c>
    </row>
    <row r="350" spans="1:12" ht="15" x14ac:dyDescent="0.25">
      <c r="A350" s="26">
        <v>4</v>
      </c>
      <c r="B350" s="51">
        <f>B337</f>
        <v>5</v>
      </c>
      <c r="C350" s="10" t="s">
        <v>46</v>
      </c>
      <c r="D350" s="54" t="s">
        <v>54</v>
      </c>
      <c r="E350" s="46" t="s">
        <v>184</v>
      </c>
      <c r="F350" s="69">
        <v>100</v>
      </c>
      <c r="G350" s="69">
        <v>11</v>
      </c>
      <c r="H350" s="69">
        <v>11.49</v>
      </c>
      <c r="I350" s="100">
        <v>13.87</v>
      </c>
      <c r="J350" s="69">
        <v>171.3</v>
      </c>
      <c r="K350" s="73">
        <v>535</v>
      </c>
      <c r="L350" s="38"/>
    </row>
    <row r="351" spans="1:12" ht="15" x14ac:dyDescent="0.25">
      <c r="A351" s="23"/>
      <c r="B351" s="15"/>
      <c r="C351" s="11"/>
      <c r="D351" s="89" t="s">
        <v>22</v>
      </c>
      <c r="E351" s="91" t="s">
        <v>185</v>
      </c>
      <c r="F351" s="97">
        <v>200</v>
      </c>
      <c r="G351" s="97">
        <v>0.53</v>
      </c>
      <c r="H351" s="97">
        <v>0.18</v>
      </c>
      <c r="I351" s="99">
        <v>24.84</v>
      </c>
      <c r="J351" s="97">
        <v>102.9</v>
      </c>
      <c r="K351" s="98">
        <v>351</v>
      </c>
      <c r="L351" s="88"/>
    </row>
    <row r="352" spans="1:12" ht="15.75" thickBot="1" x14ac:dyDescent="0.3">
      <c r="A352" s="23"/>
      <c r="B352" s="15"/>
      <c r="C352" s="11"/>
      <c r="D352" s="90" t="s">
        <v>24</v>
      </c>
      <c r="E352" s="105" t="s">
        <v>106</v>
      </c>
      <c r="F352" s="101">
        <v>100</v>
      </c>
      <c r="G352" s="101">
        <v>0.04</v>
      </c>
      <c r="H352" s="101">
        <v>0.04</v>
      </c>
      <c r="I352" s="72">
        <v>11.5</v>
      </c>
      <c r="J352" s="101">
        <v>78.3</v>
      </c>
      <c r="K352" s="102">
        <v>82</v>
      </c>
      <c r="L352" s="38"/>
    </row>
    <row r="353" spans="1:12" ht="15" x14ac:dyDescent="0.25">
      <c r="A353" s="24"/>
      <c r="B353" s="17"/>
      <c r="C353" s="8"/>
      <c r="D353" s="18" t="s">
        <v>33</v>
      </c>
      <c r="E353" s="9"/>
      <c r="F353" s="59">
        <f>SUM(F350:F352)</f>
        <v>400</v>
      </c>
      <c r="G353" s="60">
        <f>SUM(G350:G352)</f>
        <v>11.569999999999999</v>
      </c>
      <c r="H353" s="60">
        <f t="shared" ref="H353:J353" si="3">SUM(H350:H352)</f>
        <v>11.709999999999999</v>
      </c>
      <c r="I353" s="60">
        <f t="shared" si="3"/>
        <v>50.21</v>
      </c>
      <c r="J353" s="60">
        <f t="shared" si="3"/>
        <v>352.50000000000006</v>
      </c>
      <c r="K353" s="25"/>
      <c r="L353" s="19">
        <v>100</v>
      </c>
    </row>
    <row r="354" spans="1:12" ht="13.5" thickBot="1" x14ac:dyDescent="0.25">
      <c r="A354" s="27">
        <f>A337</f>
        <v>4</v>
      </c>
      <c r="B354" s="28">
        <f>B337</f>
        <v>5</v>
      </c>
      <c r="C354" s="107" t="s">
        <v>4</v>
      </c>
      <c r="D354" s="108"/>
      <c r="E354" s="29"/>
      <c r="F354" s="78">
        <f>F341+F349+F353</f>
        <v>2010</v>
      </c>
      <c r="G354" s="30">
        <f>G341+G349+G353</f>
        <v>57.76</v>
      </c>
      <c r="H354" s="30">
        <f>H341+H349+H353</f>
        <v>59.24</v>
      </c>
      <c r="I354" s="30">
        <f>I341+I349+I353</f>
        <v>251.5</v>
      </c>
      <c r="J354" s="30">
        <f>J341+J349+J353</f>
        <v>1762.5</v>
      </c>
      <c r="K354" s="30"/>
      <c r="L354" s="30">
        <f>L341+L349+L353</f>
        <v>360</v>
      </c>
    </row>
    <row r="355" spans="1:12" ht="13.5" customHeight="1" thickBot="1" x14ac:dyDescent="0.25">
      <c r="A355" s="83"/>
      <c r="B355" s="84"/>
      <c r="C355" s="109" t="s">
        <v>5</v>
      </c>
      <c r="D355" s="109"/>
      <c r="E355" s="109"/>
      <c r="F355" s="85">
        <f>(F22+F40+F58+F75+F92+F109+F128+F145+F164+F183+F201+F218+F236+F252+F267+F283+F300+F318+F336+F354)/(IF(F22=0,0,1)+IF(F40=0,0,1)+IF(F58=0,0,1)+IF(F75=0,0,1)+IF(F92=0,0,1)+IF(F109=0,0,1)+IF(F128=0,0,1)+IF(F145=0,0,1)+IF(F164=0,0,1)+IF(F183=0,0,1)+IF(F201=0,0,1)+IF(F218=0,0,1)+IF(F236=0,0,1)+IF(F252=0,0,1)+IF(F267=0,0,1)+IF(F283=0,0,1)+IF(F300=0,0,1)+IF(F318=0,0,1)+IF(F336=0,0,1)+IF(F354=0,0,1))</f>
        <v>1869</v>
      </c>
      <c r="G355" s="85">
        <f t="shared" ref="G355:L355" si="4">(G22+G40+G58+G75+G92+G109+G128+G145+G164+G183+G201+G218+G236+G252+G267+G283+G300+G318+G336+G354)/(IF(G22=0,0,1)+IF(G40=0,0,1)+IF(G58=0,0,1)+IF(G75=0,0,1)+IF(G92=0,0,1)+IF(G109=0,0,1)+IF(G128=0,0,1)+IF(G145=0,0,1)+IF(G164=0,0,1)+IF(G183=0,0,1)+IF(G201=0,0,1)+IF(G218=0,0,1)+IF(G236=0,0,1)+IF(G252=0,0,1)+IF(G267=0,0,1)+IF(G283=0,0,1)+IF(G300=0,0,1)+IF(G318=0,0,1)+IF(G336=0,0,1)+IF(G354=0,0,1))</f>
        <v>57.7148999999553</v>
      </c>
      <c r="H355" s="85">
        <f t="shared" si="4"/>
        <v>59.202749997176241</v>
      </c>
      <c r="I355" s="85">
        <f t="shared" si="4"/>
        <v>251.25795002002715</v>
      </c>
      <c r="J355" s="85">
        <f t="shared" si="4"/>
        <v>1762.5014999999999</v>
      </c>
      <c r="K355" s="85"/>
      <c r="L355" s="85">
        <f t="shared" si="4"/>
        <v>360</v>
      </c>
    </row>
  </sheetData>
  <sheetProtection sheet="1" objects="1" scenarios="1"/>
  <mergeCells count="24">
    <mergeCell ref="C183:D183"/>
    <mergeCell ref="C201:D201"/>
    <mergeCell ref="C109:D109"/>
    <mergeCell ref="C128:D128"/>
    <mergeCell ref="C145:D145"/>
    <mergeCell ref="C164:D164"/>
    <mergeCell ref="C40:D40"/>
    <mergeCell ref="C58:D58"/>
    <mergeCell ref="C75:D75"/>
    <mergeCell ref="C1:E1"/>
    <mergeCell ref="H1:K1"/>
    <mergeCell ref="H2:K2"/>
    <mergeCell ref="C92:D92"/>
    <mergeCell ref="C22:D22"/>
    <mergeCell ref="C218:D218"/>
    <mergeCell ref="C236:D236"/>
    <mergeCell ref="C252:D252"/>
    <mergeCell ref="C267:D267"/>
    <mergeCell ref="C283:D283"/>
    <mergeCell ref="C300:D300"/>
    <mergeCell ref="C318:D318"/>
    <mergeCell ref="C336:D336"/>
    <mergeCell ref="C354:D354"/>
    <mergeCell ref="C355:E3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2024-01-08T00:03:40Z</dcterms:modified>
</cp:coreProperties>
</file>